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405" windowHeight="9360" firstSheet="1" activeTab="1"/>
  </bookViews>
  <sheets>
    <sheet name="2015" sheetId="1" state="hidden" r:id="rId1"/>
    <sheet name="План 2017" sheetId="2" r:id="rId2"/>
    <sheet name="Лист3" sheetId="3" r:id="rId3"/>
  </sheets>
  <definedNames>
    <definedName name="_xlnm._FilterDatabase" localSheetId="0" hidden="1">'2015'!$A$3:$I$206</definedName>
  </definedNames>
  <calcPr calcId="162913"/>
</workbook>
</file>

<file path=xl/calcChain.xml><?xml version="1.0" encoding="utf-8"?>
<calcChain xmlns="http://schemas.openxmlformats.org/spreadsheetml/2006/main">
  <c r="G182" i="2" l="1"/>
  <c r="F157" i="2"/>
  <c r="G135" i="2" l="1"/>
  <c r="G134" i="2"/>
  <c r="G133" i="2"/>
  <c r="G132" i="2"/>
  <c r="G131" i="2"/>
  <c r="G126" i="2"/>
  <c r="F126" i="2" s="1"/>
  <c r="G120" i="2"/>
  <c r="F120" i="2" s="1"/>
  <c r="G125" i="2"/>
  <c r="F125" i="2" s="1"/>
  <c r="G127" i="2"/>
  <c r="F127" i="2" s="1"/>
  <c r="G139" i="2"/>
  <c r="G36" i="2" l="1"/>
  <c r="G35" i="2"/>
  <c r="G161" i="2"/>
  <c r="G163" i="2" s="1"/>
  <c r="G158" i="2"/>
  <c r="G44" i="2"/>
  <c r="G45" i="2" s="1"/>
  <c r="G41" i="2"/>
  <c r="G39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<sst xmlns="http://schemas.openxmlformats.org/spreadsheetml/2006/main" count="1281" uniqueCount="252">
  <si>
    <t>Шипиловская ул., д.62/1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</si>
  <si>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</si>
  <si>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</si>
  <si>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</si>
  <si>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</si>
  <si>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</si>
  <si>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</si>
  <si>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</si>
  <si>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</si>
  <si>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</si>
  <si>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</si>
  <si>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</si>
  <si>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</si>
  <si>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</si>
  <si>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</si>
  <si>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</si>
  <si>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</si>
  <si>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</si>
  <si>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В ходе подготовки к эксплуатации дома в осенне-зимний период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</si>
  <si>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</si>
  <si>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</si>
  <si>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</si>
  <si>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</si>
  <si>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</si>
  <si>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</si>
  <si>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</si>
  <si>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</si>
  <si>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</si>
  <si>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</si>
  <si>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</si>
  <si>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</si>
  <si>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</si>
  <si>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</si>
  <si>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</si>
  <si>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</si>
  <si>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</si>
  <si>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</si>
  <si>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</si>
  <si>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</si>
  <si>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</si>
  <si>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</si>
  <si>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</si>
  <si>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</si>
  <si>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</si>
  <si>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</si>
  <si>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</si>
  <si>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</si>
  <si>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</si>
  <si>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</si>
  <si>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</si>
  <si>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</si>
  <si>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</si>
  <si>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</si>
  <si>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</si>
  <si>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</si>
  <si>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</si>
  <si>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</si>
  <si>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</si>
  <si>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</si>
  <si>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</si>
  <si>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</si>
  <si>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</si>
  <si>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</si>
  <si>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</si>
  <si>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</si>
  <si>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</si>
  <si>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</si>
  <si>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</si>
  <si>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</si>
  <si>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</si>
  <si>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</si>
  <si>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</si>
  <si>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</si>
  <si>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</si>
  <si>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</si>
  <si>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</si>
  <si>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</si>
  <si>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</si>
  <si>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</si>
  <si>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</si>
  <si>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</si>
  <si>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</si>
  <si>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</si>
  <si>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</si>
  <si>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</si>
  <si>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</si>
  <si>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</si>
  <si>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</si>
  <si>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</si>
  <si>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</si>
  <si>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</si>
  <si>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</si>
  <si>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</si>
  <si>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</si>
  <si>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</si>
  <si>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</si>
  <si>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</si>
  <si>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</si>
  <si>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</si>
  <si>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</si>
  <si>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</si>
  <si>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</si>
  <si>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</si>
  <si>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</si>
  <si>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</si>
  <si>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</si>
  <si>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</si>
  <si>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</si>
  <si>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</si>
  <si>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</si>
  <si>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</si>
  <si>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</si>
  <si>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</si>
  <si>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</si>
  <si>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</si>
  <si>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</si>
  <si>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</si>
  <si>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</si>
  <si>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</si>
  <si>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</si>
  <si>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</si>
  <si>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</si>
  <si>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</si>
  <si>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</si>
  <si>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</si>
  <si>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</si>
  <si>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</si>
  <si>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</si>
  <si>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</si>
  <si>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</si>
  <si>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</si>
  <si>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</si>
  <si>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</si>
  <si>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</si>
  <si>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</si>
  <si>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</si>
  <si>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</si>
  <si>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</si>
  <si>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</si>
  <si>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</si>
  <si>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</si>
  <si>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</si>
  <si>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</si>
  <si>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</si>
  <si>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</si>
  <si>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</si>
  <si>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</si>
  <si>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</si>
  <si>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</si>
  <si>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</si>
  <si>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</si>
  <si>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</si>
  <si>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</si>
  <si>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</si>
  <si>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</si>
  <si>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</si>
  <si>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</si>
  <si>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</si>
  <si>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</si>
  <si>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</si>
  <si>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</si>
  <si>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</si>
  <si>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</si>
  <si>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</si>
  <si>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</si>
  <si>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</si>
  <si>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</si>
  <si>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</si>
  <si>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</si>
  <si>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</si>
  <si>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</si>
  <si>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</si>
  <si>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</si>
  <si>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</si>
  <si>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</si>
  <si>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</si>
  <si>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</si>
  <si>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</si>
  <si>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</si>
  <si>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</si>
  <si>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</si>
  <si>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</si>
  <si>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</si>
  <si>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</si>
  <si>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</si>
  <si>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</si>
  <si>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по мере необходимости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</si>
  <si>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</si>
  <si>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</si>
  <si>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</si>
  <si>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</si>
  <si>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</si>
  <si>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</si>
  <si>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</si>
  <si>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</si>
  <si>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</si>
  <si>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</si>
  <si>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</si>
  <si>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</si>
  <si>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</si>
  <si>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</si>
  <si>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</si>
  <si>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</si>
  <si>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</si>
  <si>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</si>
  <si>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</si>
  <si>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</si>
  <si>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</si>
  <si>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</si>
  <si>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</si>
  <si>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</si>
  <si>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</si>
  <si>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</si>
  <si>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</si>
  <si>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</si>
  <si>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</si>
  <si>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</si>
  <si>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</si>
  <si>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</si>
  <si>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</si>
  <si>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</si>
  <si>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</si>
  <si>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</si>
  <si>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</si>
  <si>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</si>
  <si>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</si>
  <si>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</si>
  <si>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</si>
  <si>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</si>
  <si>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</si>
  <si>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</si>
  <si>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</si>
  <si>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</si>
  <si>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</si>
  <si>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</si>
  <si>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</si>
  <si>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</si>
  <si>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</si>
  <si>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</si>
  <si>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</si>
  <si>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</si>
  <si>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</si>
  <si>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</si>
  <si>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</si>
  <si>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Директор ГБУ г. Москвы "Жилищник района Зябликово"</t>
  </si>
  <si>
    <t>Е.А. Рябков</t>
  </si>
  <si>
    <t>План по проведению работ (оказанию услуг) по содержанию и ремонту общего имущества МКД на 2017 год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</si>
  <si>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</si>
  <si>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</si>
  <si>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</si>
  <si>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</si>
  <si>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Адрес МКД: Шипиловская ул., д.62/1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</si>
</sst>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3" fillId="2" borderId="0" xfId="0" applyFont="1" applyFill="1"/>
    <xf numFmtId="2" fontId="3" fillId="0" borderId="0" xfId="0" applyNumberFormat="1" applyFont="1" applyFill="1"/>
    <xf numFmtId="0" fontId="5" fillId="0" borderId="5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6" workbookViewId="0">
      <selection activeCell="A210" sqref="A210"/>
    </sheetView>
  </sheetViews>
  <sheetFormatPr defaultRowHeight="11.25" customHeight="1" x14ac:dyDescent="0.2"/>
  <cols>
    <col min="1" max="1" width="60.42578125" style="4" customWidth="1"/>
    <col min="2" max="16384" width="9.140625" style="4"/>
  </cols>
  <sheetData>
    <row r="1" spans="1:8" s="1" customFormat="1" ht="16.5" customHeight="1" x14ac:dyDescent="0.25">
      <c r="A1" s="5" t="s">
        <v>238</v>
      </c>
    </row>
    <row r="2" spans="1:8" s="1" customFormat="1" ht="14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2" t="s">
        <v>1</v>
      </c>
      <c r="B3" s="24" t="s">
        <v>2</v>
      </c>
      <c r="C3" s="2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516.5</v>
      </c>
      <c r="F5" s="3">
        <v>2.2799999999999998</v>
      </c>
      <c r="G5" s="3">
        <v>352.108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516.5</v>
      </c>
      <c r="F6" s="3">
        <v>3.23</v>
      </c>
      <c r="G6" s="3">
        <v>20.02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2582.5</v>
      </c>
      <c r="F7" s="3">
        <v>1.99</v>
      </c>
      <c r="G7" s="3">
        <v>267.23700000000002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2582.5</v>
      </c>
      <c r="F8" s="3">
        <v>2.54</v>
      </c>
      <c r="G8" s="3">
        <v>78.715000000000003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18</v>
      </c>
      <c r="D9" s="3" t="s">
        <v>11</v>
      </c>
      <c r="E9" s="3">
        <v>144</v>
      </c>
      <c r="F9" s="3">
        <v>3.08</v>
      </c>
      <c r="G9" s="3">
        <v>132.61199999999999</v>
      </c>
      <c r="H9" s="3" t="s">
        <v>15</v>
      </c>
    </row>
    <row r="10" spans="1:8" ht="11.25" customHeight="1" x14ac:dyDescent="0.2">
      <c r="A10" s="3" t="s">
        <v>19</v>
      </c>
      <c r="B10" s="3">
        <v>52</v>
      </c>
      <c r="C10" s="3" t="s">
        <v>10</v>
      </c>
      <c r="D10" s="3" t="s">
        <v>20</v>
      </c>
      <c r="E10" s="3">
        <v>72</v>
      </c>
      <c r="F10" s="3">
        <v>19.63</v>
      </c>
      <c r="G10" s="3">
        <v>73.495000000000005</v>
      </c>
      <c r="H10" s="3" t="s">
        <v>12</v>
      </c>
    </row>
    <row r="11" spans="1:8" ht="11.25" customHeight="1" x14ac:dyDescent="0.2">
      <c r="A11" s="3" t="s">
        <v>21</v>
      </c>
      <c r="B11" s="3">
        <v>299</v>
      </c>
      <c r="C11" s="3" t="s">
        <v>10</v>
      </c>
      <c r="D11" s="3" t="s">
        <v>11</v>
      </c>
      <c r="E11" s="3">
        <v>72</v>
      </c>
      <c r="F11" s="3">
        <v>3.25</v>
      </c>
      <c r="G11" s="3">
        <v>69.965999999999994</v>
      </c>
      <c r="H11" s="3" t="s">
        <v>12</v>
      </c>
    </row>
    <row r="12" spans="1:8" ht="11.25" customHeight="1" x14ac:dyDescent="0.2">
      <c r="A12" s="3" t="s">
        <v>22</v>
      </c>
      <c r="B12" s="3">
        <v>1</v>
      </c>
      <c r="C12" s="3" t="s">
        <v>23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ht="11.25" customHeight="1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160</v>
      </c>
      <c r="F13" s="3">
        <v>8.3699999999999992</v>
      </c>
      <c r="G13" s="3">
        <v>1.339</v>
      </c>
      <c r="H13" s="3" t="s">
        <v>26</v>
      </c>
    </row>
    <row r="14" spans="1:8" ht="11.25" customHeight="1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12486</v>
      </c>
      <c r="F14" s="3">
        <v>2.78</v>
      </c>
      <c r="G14" s="3">
        <v>34.710999999999999</v>
      </c>
      <c r="H14" s="3" t="s">
        <v>26</v>
      </c>
    </row>
    <row r="15" spans="1:8" ht="11.25" customHeight="1" x14ac:dyDescent="0.2">
      <c r="A15" s="3" t="s">
        <v>28</v>
      </c>
      <c r="B15" s="3">
        <v>1</v>
      </c>
      <c r="C15" s="3" t="s">
        <v>10</v>
      </c>
      <c r="D15" s="3" t="s">
        <v>20</v>
      </c>
      <c r="E15" s="3">
        <v>482</v>
      </c>
      <c r="F15" s="3">
        <v>1.73</v>
      </c>
      <c r="G15" s="3">
        <v>0.83399999999999996</v>
      </c>
      <c r="H15" s="3" t="s">
        <v>26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20</v>
      </c>
      <c r="E16" s="3">
        <v>0</v>
      </c>
      <c r="F16" s="3">
        <v>0</v>
      </c>
      <c r="G16" s="3">
        <v>0</v>
      </c>
      <c r="H16" s="3" t="s">
        <v>26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47.5</v>
      </c>
      <c r="F17" s="3">
        <v>4.04</v>
      </c>
      <c r="G17" s="3">
        <v>0.38400000000000001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20</v>
      </c>
      <c r="E18" s="3">
        <v>0</v>
      </c>
      <c r="F18" s="3">
        <v>0</v>
      </c>
      <c r="G18" s="3">
        <v>0</v>
      </c>
      <c r="H18" s="3" t="s">
        <v>26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26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93.3</v>
      </c>
      <c r="F20" s="3">
        <v>2.4900000000000002</v>
      </c>
      <c r="G20" s="3">
        <v>0.23200000000000001</v>
      </c>
      <c r="H20" s="3" t="s">
        <v>26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1684</v>
      </c>
      <c r="F21" s="3">
        <v>5.0199999999999996</v>
      </c>
      <c r="G21" s="3">
        <v>8.4540000000000006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70</v>
      </c>
      <c r="F22" s="3">
        <v>2.4900000000000002</v>
      </c>
      <c r="G22" s="3">
        <v>0.17399999999999999</v>
      </c>
      <c r="H22" s="3" t="s">
        <v>26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34.5</v>
      </c>
      <c r="F23" s="3">
        <v>2.02</v>
      </c>
      <c r="G23" s="3">
        <v>7.0000000000000007E-2</v>
      </c>
      <c r="H23" s="3" t="s">
        <v>26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3944</v>
      </c>
      <c r="F24" s="3">
        <v>2.0299999999999998</v>
      </c>
      <c r="G24" s="3">
        <v>16.013000000000002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0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0</v>
      </c>
      <c r="C27" s="3" t="s">
        <v>41</v>
      </c>
      <c r="D27" s="3" t="s">
        <v>20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5</v>
      </c>
      <c r="C29" s="3" t="s">
        <v>47</v>
      </c>
      <c r="D29" s="3" t="s">
        <v>48</v>
      </c>
      <c r="E29" s="3">
        <v>0</v>
      </c>
      <c r="F29" s="3">
        <v>0</v>
      </c>
      <c r="G29" s="3">
        <v>60.06</v>
      </c>
      <c r="H29" s="3" t="s">
        <v>49</v>
      </c>
    </row>
    <row r="30" spans="1:8" ht="11.25" customHeight="1" x14ac:dyDescent="0.2">
      <c r="A30" s="3" t="s">
        <v>50</v>
      </c>
      <c r="B30" s="3">
        <v>0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0</v>
      </c>
      <c r="F31" s="3">
        <v>0</v>
      </c>
      <c r="G31" s="3">
        <v>0</v>
      </c>
      <c r="H31" s="3" t="s">
        <v>26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3076</v>
      </c>
      <c r="F32" s="3">
        <v>1.67</v>
      </c>
      <c r="G32" s="3">
        <v>5.1369999999999996</v>
      </c>
      <c r="H32" s="3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50</v>
      </c>
      <c r="F34" s="3">
        <v>8.2899999999999991</v>
      </c>
      <c r="G34" s="3">
        <v>151.29300000000001</v>
      </c>
      <c r="H34" s="3"/>
    </row>
    <row r="35" spans="1:8" ht="11.25" customHeight="1" x14ac:dyDescent="0.2">
      <c r="A35" s="3" t="s">
        <v>56</v>
      </c>
      <c r="B35" s="3">
        <v>24</v>
      </c>
      <c r="C35" s="3" t="s">
        <v>10</v>
      </c>
      <c r="D35" s="3" t="s">
        <v>48</v>
      </c>
      <c r="E35" s="3">
        <v>242.4</v>
      </c>
      <c r="F35" s="3">
        <v>3.59</v>
      </c>
      <c r="G35" s="3">
        <v>20.885000000000002</v>
      </c>
      <c r="H35" s="3"/>
    </row>
    <row r="36" spans="1:8" ht="11.25" customHeight="1" x14ac:dyDescent="0.2">
      <c r="A36" s="25" t="s">
        <v>57</v>
      </c>
      <c r="B36" s="25"/>
      <c r="C36" s="25"/>
      <c r="D36" s="25"/>
      <c r="E36" s="25"/>
      <c r="F36" s="25"/>
      <c r="G36" s="9">
        <f>SUM(G5:G35)</f>
        <v>1293.7389999999998</v>
      </c>
      <c r="H36" s="3"/>
    </row>
    <row r="37" spans="1:8" ht="11.25" customHeight="1" x14ac:dyDescent="0.2">
      <c r="A37" s="25" t="s">
        <v>58</v>
      </c>
      <c r="B37" s="25"/>
      <c r="C37" s="25"/>
      <c r="D37" s="25"/>
      <c r="E37" s="25"/>
      <c r="F37" s="25"/>
      <c r="G37" s="25"/>
      <c r="H37" s="25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6.4</v>
      </c>
      <c r="F38" s="3">
        <v>185.48</v>
      </c>
      <c r="G38" s="3">
        <v>433.28100000000001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365</v>
      </c>
      <c r="C40" s="3" t="s">
        <v>10</v>
      </c>
      <c r="D40" s="3" t="s">
        <v>48</v>
      </c>
      <c r="E40" s="3">
        <v>6.4</v>
      </c>
      <c r="F40" s="3">
        <v>228.19</v>
      </c>
      <c r="G40" s="3">
        <v>533.05200000000002</v>
      </c>
      <c r="H40" s="3"/>
    </row>
    <row r="41" spans="1:8" ht="11.25" customHeight="1" x14ac:dyDescent="0.2">
      <c r="A41" s="25" t="s">
        <v>62</v>
      </c>
      <c r="B41" s="25"/>
      <c r="C41" s="25"/>
      <c r="D41" s="25"/>
      <c r="E41" s="25"/>
      <c r="F41" s="25"/>
      <c r="G41" s="9">
        <f>SUM(G38:G40)</f>
        <v>966.33300000000008</v>
      </c>
      <c r="H41" s="3"/>
    </row>
    <row r="42" spans="1:8" ht="11.25" customHeight="1" x14ac:dyDescent="0.2">
      <c r="A42" s="25" t="s">
        <v>63</v>
      </c>
      <c r="B42" s="25"/>
      <c r="C42" s="25"/>
      <c r="D42" s="25"/>
      <c r="E42" s="25"/>
      <c r="F42" s="25"/>
      <c r="G42" s="25"/>
      <c r="H42" s="25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60</v>
      </c>
      <c r="E43" s="3">
        <v>61.8</v>
      </c>
      <c r="F43" s="3">
        <v>17.7</v>
      </c>
      <c r="G43" s="3">
        <v>399.25900000000001</v>
      </c>
      <c r="H43" s="3"/>
    </row>
    <row r="44" spans="1:8" ht="11.25" customHeight="1" x14ac:dyDescent="0.2">
      <c r="A44" s="25" t="s">
        <v>65</v>
      </c>
      <c r="B44" s="25"/>
      <c r="C44" s="25"/>
      <c r="D44" s="25"/>
      <c r="E44" s="25"/>
      <c r="F44" s="25"/>
      <c r="G44" s="9">
        <f>SUM(G43)</f>
        <v>399.25900000000001</v>
      </c>
      <c r="H44" s="3"/>
    </row>
    <row r="45" spans="1:8" ht="11.25" customHeight="1" x14ac:dyDescent="0.2">
      <c r="A45" s="25" t="s">
        <v>66</v>
      </c>
      <c r="B45" s="25"/>
      <c r="C45" s="25"/>
      <c r="D45" s="25"/>
      <c r="E45" s="25"/>
      <c r="F45" s="25"/>
      <c r="G45" s="25"/>
      <c r="H45" s="25"/>
    </row>
    <row r="46" spans="1:8" ht="11.25" customHeight="1" x14ac:dyDescent="0.2">
      <c r="A46" s="25" t="s">
        <v>67</v>
      </c>
      <c r="B46" s="25"/>
      <c r="C46" s="25"/>
      <c r="D46" s="25"/>
      <c r="E46" s="25"/>
      <c r="F46" s="25"/>
      <c r="G46" s="25"/>
      <c r="H46" s="25"/>
    </row>
    <row r="47" spans="1:8" ht="11.25" customHeight="1" x14ac:dyDescent="0.2">
      <c r="A47" s="25" t="s">
        <v>68</v>
      </c>
      <c r="B47" s="25"/>
      <c r="C47" s="25"/>
      <c r="D47" s="25"/>
      <c r="E47" s="25"/>
      <c r="F47" s="25"/>
      <c r="G47" s="25"/>
      <c r="H47" s="10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10</v>
      </c>
      <c r="D53" s="3" t="s">
        <v>42</v>
      </c>
      <c r="E53" s="3">
        <v>0</v>
      </c>
      <c r="F53" s="3">
        <v>0</v>
      </c>
      <c r="G53" s="3">
        <v>212.56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48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20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48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42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20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48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1</v>
      </c>
      <c r="C61" s="3" t="s">
        <v>81</v>
      </c>
      <c r="D61" s="3" t="s">
        <v>20</v>
      </c>
      <c r="E61" s="3">
        <v>0</v>
      </c>
      <c r="F61" s="3">
        <v>0</v>
      </c>
      <c r="G61" s="3">
        <v>17.16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48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48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36.03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32.6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48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42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20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20</v>
      </c>
      <c r="E73" s="3">
        <v>0</v>
      </c>
      <c r="F73" s="3">
        <v>0</v>
      </c>
      <c r="G73" s="3">
        <v>17.16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68.63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171.57</v>
      </c>
      <c r="H76" s="3" t="s">
        <v>72</v>
      </c>
    </row>
    <row r="77" spans="1:8" ht="11.25" customHeight="1" x14ac:dyDescent="0.2">
      <c r="A77" s="27" t="s">
        <v>103</v>
      </c>
      <c r="B77" s="28"/>
      <c r="C77" s="28"/>
      <c r="D77" s="28"/>
      <c r="E77" s="28"/>
      <c r="F77" s="28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20</v>
      </c>
      <c r="E78" s="3">
        <v>0</v>
      </c>
      <c r="F78" s="3">
        <v>0</v>
      </c>
      <c r="G78" s="3">
        <v>16.47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17.84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27" t="s">
        <v>109</v>
      </c>
      <c r="B83" s="28"/>
      <c r="C83" s="28"/>
      <c r="D83" s="28"/>
      <c r="E83" s="28"/>
      <c r="F83" s="28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68.63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20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171.57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99.51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106.37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1</v>
      </c>
      <c r="C99" s="3" t="s">
        <v>18</v>
      </c>
      <c r="D99" s="3" t="s">
        <v>48</v>
      </c>
      <c r="E99" s="3">
        <v>0</v>
      </c>
      <c r="F99" s="3">
        <v>0</v>
      </c>
      <c r="G99" s="3">
        <v>18.190000000000001</v>
      </c>
      <c r="H99" s="3" t="s">
        <v>18</v>
      </c>
    </row>
    <row r="100" spans="1:8" ht="11.25" customHeight="1" x14ac:dyDescent="0.2">
      <c r="A100" s="3" t="s">
        <v>126</v>
      </c>
      <c r="B100" s="3">
        <v>1</v>
      </c>
      <c r="C100" s="3" t="s">
        <v>18</v>
      </c>
      <c r="D100" s="3" t="s">
        <v>42</v>
      </c>
      <c r="E100" s="3">
        <v>0</v>
      </c>
      <c r="F100" s="3">
        <v>0</v>
      </c>
      <c r="G100" s="3">
        <v>16.13</v>
      </c>
      <c r="H100" s="3" t="s">
        <v>18</v>
      </c>
    </row>
    <row r="101" spans="1:8" ht="11.25" customHeight="1" x14ac:dyDescent="0.2">
      <c r="A101" s="3" t="s">
        <v>127</v>
      </c>
      <c r="B101" s="3">
        <v>1</v>
      </c>
      <c r="C101" s="3" t="s">
        <v>18</v>
      </c>
      <c r="D101" s="3" t="s">
        <v>42</v>
      </c>
      <c r="E101" s="3">
        <v>0</v>
      </c>
      <c r="F101" s="3">
        <v>0</v>
      </c>
      <c r="G101" s="3">
        <v>34.31</v>
      </c>
      <c r="H101" s="3" t="s">
        <v>18</v>
      </c>
    </row>
    <row r="102" spans="1:8" ht="11.25" customHeight="1" x14ac:dyDescent="0.2">
      <c r="A102" s="3" t="s">
        <v>128</v>
      </c>
      <c r="B102" s="3">
        <v>1</v>
      </c>
      <c r="C102" s="3" t="s">
        <v>81</v>
      </c>
      <c r="D102" s="3" t="s">
        <v>20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48</v>
      </c>
      <c r="E106" s="3">
        <v>0</v>
      </c>
      <c r="F106" s="3">
        <v>0</v>
      </c>
      <c r="G106" s="3">
        <v>343.14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48</v>
      </c>
      <c r="E107" s="3">
        <v>0</v>
      </c>
      <c r="F107" s="3">
        <v>0</v>
      </c>
      <c r="G107" s="3">
        <v>171.57</v>
      </c>
      <c r="H107" s="3"/>
    </row>
    <row r="108" spans="1:8" ht="11.25" customHeight="1" x14ac:dyDescent="0.2">
      <c r="A108" s="25" t="s">
        <v>134</v>
      </c>
      <c r="B108" s="25"/>
      <c r="C108" s="25"/>
      <c r="D108" s="25"/>
      <c r="E108" s="25"/>
      <c r="F108" s="25"/>
      <c r="G108" s="9">
        <f>SUM(G48:G107)</f>
        <v>1619.4399999999998</v>
      </c>
      <c r="H108" s="3"/>
    </row>
    <row r="109" spans="1:8" ht="11.25" customHeight="1" x14ac:dyDescent="0.2">
      <c r="A109" s="25" t="s">
        <v>103</v>
      </c>
      <c r="B109" s="25"/>
      <c r="C109" s="25"/>
      <c r="D109" s="25"/>
      <c r="E109" s="25"/>
      <c r="F109" s="25"/>
      <c r="G109" s="25"/>
      <c r="H109" s="25"/>
    </row>
    <row r="110" spans="1:8" ht="11.25" customHeight="1" x14ac:dyDescent="0.2">
      <c r="A110" s="25" t="s">
        <v>135</v>
      </c>
      <c r="B110" s="25"/>
      <c r="C110" s="25"/>
      <c r="D110" s="25"/>
      <c r="E110" s="25"/>
      <c r="F110" s="25"/>
      <c r="G110" s="25"/>
      <c r="H110" s="25"/>
    </row>
    <row r="111" spans="1:8" ht="11.25" customHeight="1" x14ac:dyDescent="0.2">
      <c r="A111" s="3" t="s">
        <v>136</v>
      </c>
      <c r="B111" s="3">
        <v>1</v>
      </c>
      <c r="C111" s="3" t="s">
        <v>81</v>
      </c>
      <c r="D111" s="3" t="s">
        <v>42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20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18</v>
      </c>
      <c r="D114" s="3" t="s">
        <v>71</v>
      </c>
      <c r="E114" s="3">
        <v>0</v>
      </c>
      <c r="F114" s="3">
        <v>0</v>
      </c>
      <c r="G114" s="3">
        <v>171.57</v>
      </c>
      <c r="H114" s="3" t="s">
        <v>18</v>
      </c>
    </row>
    <row r="115" spans="1:8" ht="11.25" customHeight="1" x14ac:dyDescent="0.2">
      <c r="A115" s="3" t="s">
        <v>140</v>
      </c>
      <c r="B115" s="3">
        <v>1</v>
      </c>
      <c r="C115" s="3" t="s">
        <v>18</v>
      </c>
      <c r="D115" s="3" t="s">
        <v>71</v>
      </c>
      <c r="E115" s="3">
        <v>0</v>
      </c>
      <c r="F115" s="3">
        <v>0</v>
      </c>
      <c r="G115" s="3">
        <v>137.26</v>
      </c>
      <c r="H115" s="3" t="s">
        <v>18</v>
      </c>
    </row>
    <row r="116" spans="1:8" ht="11.25" customHeight="1" x14ac:dyDescent="0.2">
      <c r="A116" s="3" t="s">
        <v>141</v>
      </c>
      <c r="B116" s="3">
        <v>1</v>
      </c>
      <c r="C116" s="3" t="s">
        <v>18</v>
      </c>
      <c r="D116" s="3" t="s">
        <v>42</v>
      </c>
      <c r="E116" s="3">
        <v>0</v>
      </c>
      <c r="F116" s="3">
        <v>0</v>
      </c>
      <c r="G116" s="3">
        <v>17.16</v>
      </c>
      <c r="H116" s="3" t="s">
        <v>18</v>
      </c>
    </row>
    <row r="117" spans="1:8" ht="11.25" customHeight="1" x14ac:dyDescent="0.2">
      <c r="A117" s="3" t="s">
        <v>142</v>
      </c>
      <c r="B117" s="3">
        <v>0</v>
      </c>
      <c r="C117" s="3" t="s">
        <v>18</v>
      </c>
      <c r="D117" s="3" t="s">
        <v>42</v>
      </c>
      <c r="E117" s="3">
        <v>0</v>
      </c>
      <c r="F117" s="3">
        <v>0</v>
      </c>
      <c r="G117" s="3">
        <v>0</v>
      </c>
      <c r="H117" s="3" t="s">
        <v>18</v>
      </c>
    </row>
    <row r="118" spans="1:8" ht="11.25" customHeight="1" x14ac:dyDescent="0.2">
      <c r="A118" s="3" t="s">
        <v>143</v>
      </c>
      <c r="B118" s="3">
        <v>0</v>
      </c>
      <c r="C118" s="3" t="s">
        <v>18</v>
      </c>
      <c r="D118" s="3" t="s">
        <v>20</v>
      </c>
      <c r="E118" s="3">
        <v>0</v>
      </c>
      <c r="F118" s="3">
        <v>0</v>
      </c>
      <c r="G118" s="3">
        <v>0</v>
      </c>
      <c r="H118" s="3" t="s">
        <v>18</v>
      </c>
    </row>
    <row r="119" spans="1:8" ht="11.25" customHeight="1" x14ac:dyDescent="0.2">
      <c r="A119" s="3" t="s">
        <v>144</v>
      </c>
      <c r="B119" s="3">
        <v>1</v>
      </c>
      <c r="C119" s="3" t="s">
        <v>18</v>
      </c>
      <c r="D119" s="3" t="s">
        <v>71</v>
      </c>
      <c r="E119" s="3">
        <v>1000</v>
      </c>
      <c r="F119" s="3">
        <v>34.31</v>
      </c>
      <c r="G119" s="3">
        <v>34.31</v>
      </c>
      <c r="H119" s="3" t="s">
        <v>18</v>
      </c>
    </row>
    <row r="120" spans="1:8" ht="11.25" customHeight="1" x14ac:dyDescent="0.2">
      <c r="A120" s="3" t="s">
        <v>145</v>
      </c>
      <c r="B120" s="3">
        <v>1</v>
      </c>
      <c r="C120" s="3" t="s">
        <v>18</v>
      </c>
      <c r="D120" s="3" t="s">
        <v>71</v>
      </c>
      <c r="E120" s="3">
        <v>0</v>
      </c>
      <c r="F120" s="3">
        <v>0</v>
      </c>
      <c r="G120" s="3">
        <v>119.07</v>
      </c>
      <c r="H120" s="3" t="s">
        <v>18</v>
      </c>
    </row>
    <row r="121" spans="1:8" ht="11.25" customHeight="1" x14ac:dyDescent="0.2">
      <c r="A121" s="3" t="s">
        <v>146</v>
      </c>
      <c r="B121" s="3">
        <v>1</v>
      </c>
      <c r="C121" s="3" t="s">
        <v>81</v>
      </c>
      <c r="D121" s="3" t="s">
        <v>20</v>
      </c>
      <c r="E121" s="3">
        <v>0</v>
      </c>
      <c r="F121" s="3">
        <v>0</v>
      </c>
      <c r="G121" s="3">
        <v>17.84</v>
      </c>
      <c r="H121" s="3" t="s">
        <v>81</v>
      </c>
    </row>
    <row r="122" spans="1:8" ht="11.25" customHeight="1" x14ac:dyDescent="0.2">
      <c r="A122" s="3" t="s">
        <v>147</v>
      </c>
      <c r="B122" s="3">
        <v>1</v>
      </c>
      <c r="C122" s="3" t="s">
        <v>130</v>
      </c>
      <c r="D122" s="3" t="s">
        <v>42</v>
      </c>
      <c r="E122" s="3">
        <v>0</v>
      </c>
      <c r="F122" s="3">
        <v>0</v>
      </c>
      <c r="G122" s="3">
        <v>16.47</v>
      </c>
      <c r="H122" s="3"/>
    </row>
    <row r="123" spans="1:8" ht="11.25" customHeight="1" x14ac:dyDescent="0.2">
      <c r="A123" s="3" t="s">
        <v>148</v>
      </c>
      <c r="B123" s="3">
        <v>0</v>
      </c>
      <c r="C123" s="3" t="s">
        <v>18</v>
      </c>
      <c r="D123" s="3" t="s">
        <v>20</v>
      </c>
      <c r="E123" s="3">
        <v>0</v>
      </c>
      <c r="F123" s="3">
        <v>0</v>
      </c>
      <c r="G123" s="3">
        <v>50.42</v>
      </c>
      <c r="H123" s="3" t="s">
        <v>18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130.57</v>
      </c>
      <c r="G124" s="3">
        <v>130.57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34.31</v>
      </c>
      <c r="G125" s="3">
        <v>34.31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146.27000000000001</v>
      </c>
      <c r="G126" s="3">
        <v>146.27000000000001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18</v>
      </c>
      <c r="D127" s="3" t="s">
        <v>20</v>
      </c>
      <c r="E127" s="3">
        <v>0</v>
      </c>
      <c r="F127" s="3">
        <v>0</v>
      </c>
      <c r="G127" s="3">
        <v>18.190000000000001</v>
      </c>
      <c r="H127" s="3" t="s">
        <v>18</v>
      </c>
    </row>
    <row r="128" spans="1:8" ht="11.25" customHeight="1" x14ac:dyDescent="0.2">
      <c r="A128" s="3" t="s">
        <v>153</v>
      </c>
      <c r="B128" s="3">
        <v>0</v>
      </c>
      <c r="C128" s="3" t="s">
        <v>18</v>
      </c>
      <c r="D128" s="3" t="s">
        <v>20</v>
      </c>
      <c r="E128" s="3">
        <v>0</v>
      </c>
      <c r="F128" s="3">
        <v>0</v>
      </c>
      <c r="G128" s="3">
        <v>0</v>
      </c>
      <c r="H128" s="3" t="s">
        <v>18</v>
      </c>
    </row>
    <row r="129" spans="1:8" ht="11.25" customHeight="1" x14ac:dyDescent="0.2">
      <c r="A129" s="3" t="s">
        <v>154</v>
      </c>
      <c r="B129" s="3">
        <v>0</v>
      </c>
      <c r="C129" s="3" t="s">
        <v>10</v>
      </c>
      <c r="D129" s="3" t="s">
        <v>20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18</v>
      </c>
      <c r="D130" s="3" t="s">
        <v>71</v>
      </c>
      <c r="E130" s="3">
        <v>0</v>
      </c>
      <c r="F130" s="3">
        <v>0</v>
      </c>
      <c r="G130" s="3">
        <v>240.2</v>
      </c>
      <c r="H130" s="3" t="s">
        <v>18</v>
      </c>
    </row>
    <row r="131" spans="1:8" ht="11.25" customHeight="1" x14ac:dyDescent="0.2">
      <c r="A131" s="3" t="s">
        <v>157</v>
      </c>
      <c r="B131" s="3">
        <v>1</v>
      </c>
      <c r="C131" s="3" t="s">
        <v>18</v>
      </c>
      <c r="D131" s="3" t="s">
        <v>71</v>
      </c>
      <c r="E131" s="3">
        <v>0</v>
      </c>
      <c r="F131" s="3">
        <v>0</v>
      </c>
      <c r="G131" s="3">
        <v>168.14</v>
      </c>
      <c r="H131" s="3" t="s">
        <v>18</v>
      </c>
    </row>
    <row r="132" spans="1:8" ht="11.25" customHeight="1" x14ac:dyDescent="0.2">
      <c r="A132" s="3" t="s">
        <v>158</v>
      </c>
      <c r="B132" s="3">
        <v>1</v>
      </c>
      <c r="C132" s="3" t="s">
        <v>18</v>
      </c>
      <c r="D132" s="3" t="s">
        <v>71</v>
      </c>
      <c r="E132" s="3">
        <v>0</v>
      </c>
      <c r="F132" s="3">
        <v>0</v>
      </c>
      <c r="G132" s="3">
        <v>205.88</v>
      </c>
      <c r="H132" s="3" t="s">
        <v>18</v>
      </c>
    </row>
    <row r="133" spans="1:8" ht="11.25" customHeight="1" x14ac:dyDescent="0.2">
      <c r="A133" s="3" t="s">
        <v>159</v>
      </c>
      <c r="B133" s="3">
        <v>1</v>
      </c>
      <c r="C133" s="3" t="s">
        <v>18</v>
      </c>
      <c r="D133" s="3" t="s">
        <v>71</v>
      </c>
      <c r="E133" s="3">
        <v>0</v>
      </c>
      <c r="F133" s="3">
        <v>0</v>
      </c>
      <c r="G133" s="3">
        <v>175</v>
      </c>
      <c r="H133" s="3" t="s">
        <v>18</v>
      </c>
    </row>
    <row r="134" spans="1:8" ht="11.25" customHeight="1" x14ac:dyDescent="0.2">
      <c r="A134" s="3" t="s">
        <v>160</v>
      </c>
      <c r="B134" s="3">
        <v>1</v>
      </c>
      <c r="C134" s="3" t="s">
        <v>18</v>
      </c>
      <c r="D134" s="3" t="s">
        <v>71</v>
      </c>
      <c r="E134" s="3">
        <v>0</v>
      </c>
      <c r="F134" s="3">
        <v>0</v>
      </c>
      <c r="G134" s="3">
        <v>102.94</v>
      </c>
      <c r="H134" s="3" t="s">
        <v>18</v>
      </c>
    </row>
    <row r="135" spans="1:8" ht="11.25" customHeight="1" x14ac:dyDescent="0.2">
      <c r="A135" s="3" t="s">
        <v>161</v>
      </c>
      <c r="B135" s="3">
        <v>1</v>
      </c>
      <c r="C135" s="3" t="s">
        <v>18</v>
      </c>
      <c r="D135" s="3" t="s">
        <v>71</v>
      </c>
      <c r="E135" s="3">
        <v>0</v>
      </c>
      <c r="F135" s="3">
        <v>0</v>
      </c>
      <c r="G135" s="3">
        <v>30.88</v>
      </c>
      <c r="H135" s="3" t="s">
        <v>18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130</v>
      </c>
      <c r="D137" s="3" t="s">
        <v>48</v>
      </c>
      <c r="E137" s="3">
        <v>0</v>
      </c>
      <c r="F137" s="3">
        <v>0</v>
      </c>
      <c r="G137" s="3">
        <v>37.75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48</v>
      </c>
      <c r="E138" s="3">
        <v>0</v>
      </c>
      <c r="F138" s="3">
        <v>0</v>
      </c>
      <c r="G138" s="3">
        <v>71.97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48</v>
      </c>
      <c r="E152" s="3">
        <v>0</v>
      </c>
      <c r="F152" s="3">
        <v>0</v>
      </c>
      <c r="G152" s="3">
        <v>102.94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48</v>
      </c>
      <c r="E153" s="3">
        <v>0</v>
      </c>
      <c r="F153" s="3">
        <v>0</v>
      </c>
      <c r="G153" s="3">
        <v>17.16</v>
      </c>
      <c r="H153" s="3"/>
    </row>
    <row r="154" spans="1:8" ht="11.25" customHeight="1" x14ac:dyDescent="0.2">
      <c r="A154" s="25" t="s">
        <v>179</v>
      </c>
      <c r="B154" s="25"/>
      <c r="C154" s="25"/>
      <c r="D154" s="25"/>
      <c r="E154" s="25"/>
      <c r="F154" s="25"/>
      <c r="G154" s="9">
        <f>SUM(G111:G153)</f>
        <v>2046.3000000000002</v>
      </c>
      <c r="H154" s="3"/>
    </row>
    <row r="155" spans="1:8" ht="11.25" customHeight="1" x14ac:dyDescent="0.2">
      <c r="A155" s="25" t="s">
        <v>180</v>
      </c>
      <c r="B155" s="25"/>
      <c r="C155" s="25"/>
      <c r="D155" s="25"/>
      <c r="E155" s="25"/>
      <c r="F155" s="25"/>
      <c r="G155" s="25"/>
      <c r="H155" s="25"/>
    </row>
    <row r="156" spans="1:8" ht="11.25" customHeight="1" x14ac:dyDescent="0.2">
      <c r="A156" s="3" t="s">
        <v>181</v>
      </c>
      <c r="B156" s="3">
        <v>365</v>
      </c>
      <c r="C156" s="3" t="s">
        <v>10</v>
      </c>
      <c r="D156" s="3" t="s">
        <v>20</v>
      </c>
      <c r="E156" s="3">
        <v>24</v>
      </c>
      <c r="F156" s="3">
        <v>113.75</v>
      </c>
      <c r="G156" s="3">
        <v>996.45</v>
      </c>
      <c r="H156" s="3" t="s">
        <v>155</v>
      </c>
    </row>
    <row r="157" spans="1:8" ht="11.25" customHeight="1" x14ac:dyDescent="0.2">
      <c r="A157" s="25" t="s">
        <v>182</v>
      </c>
      <c r="B157" s="25"/>
      <c r="C157" s="25"/>
      <c r="D157" s="25"/>
      <c r="E157" s="25"/>
      <c r="F157" s="25"/>
      <c r="G157" s="9">
        <f>SUM(G156)</f>
        <v>996.45</v>
      </c>
      <c r="H157" s="3"/>
    </row>
    <row r="158" spans="1:8" ht="11.25" customHeight="1" x14ac:dyDescent="0.2">
      <c r="A158" s="25" t="s">
        <v>183</v>
      </c>
      <c r="B158" s="25"/>
      <c r="C158" s="25"/>
      <c r="D158" s="25"/>
      <c r="E158" s="25"/>
      <c r="F158" s="25"/>
      <c r="G158" s="25"/>
      <c r="H158" s="25"/>
    </row>
    <row r="159" spans="1:8" ht="11.25" customHeight="1" x14ac:dyDescent="0.2">
      <c r="A159" s="3" t="s">
        <v>184</v>
      </c>
      <c r="B159" s="3">
        <v>0</v>
      </c>
      <c r="C159" s="3" t="s">
        <v>130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</v>
      </c>
      <c r="C160" s="3" t="s">
        <v>186</v>
      </c>
      <c r="D160" s="3" t="s">
        <v>71</v>
      </c>
      <c r="E160" s="3">
        <v>12</v>
      </c>
      <c r="F160" s="3">
        <v>16.850000000000001</v>
      </c>
      <c r="G160" s="3">
        <v>202.23</v>
      </c>
      <c r="H160" s="3" t="s">
        <v>24</v>
      </c>
    </row>
    <row r="161" spans="1:8" ht="11.25" customHeight="1" x14ac:dyDescent="0.2">
      <c r="A161" s="3" t="s">
        <v>187</v>
      </c>
      <c r="B161" s="3">
        <v>0</v>
      </c>
      <c r="C161" s="3" t="s">
        <v>41</v>
      </c>
      <c r="D161" s="3" t="s">
        <v>71</v>
      </c>
      <c r="E161" s="3">
        <v>0</v>
      </c>
      <c r="F161" s="3">
        <v>0</v>
      </c>
      <c r="G161" s="3">
        <v>0</v>
      </c>
      <c r="H161" s="3" t="s">
        <v>43</v>
      </c>
    </row>
    <row r="162" spans="1:8" ht="11.25" customHeight="1" x14ac:dyDescent="0.2">
      <c r="A162" s="25" t="s">
        <v>188</v>
      </c>
      <c r="B162" s="25"/>
      <c r="C162" s="25"/>
      <c r="D162" s="25"/>
      <c r="E162" s="25"/>
      <c r="F162" s="25"/>
      <c r="G162" s="9">
        <f>SUM(G159:G161)</f>
        <v>202.23</v>
      </c>
      <c r="H162" s="3"/>
    </row>
    <row r="163" spans="1:8" ht="11.25" customHeight="1" x14ac:dyDescent="0.2">
      <c r="A163" s="25" t="s">
        <v>189</v>
      </c>
      <c r="B163" s="25"/>
      <c r="C163" s="25"/>
      <c r="D163" s="25"/>
      <c r="E163" s="25"/>
      <c r="F163" s="25"/>
      <c r="G163" s="25"/>
      <c r="H163" s="25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25.02</v>
      </c>
      <c r="H164" s="3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5" t="s">
        <v>193</v>
      </c>
      <c r="B167" s="25"/>
      <c r="C167" s="25"/>
      <c r="D167" s="25"/>
      <c r="E167" s="25"/>
      <c r="F167" s="25"/>
      <c r="G167" s="9">
        <f>SUM(G164:G166)</f>
        <v>25.02</v>
      </c>
      <c r="H167" s="3"/>
    </row>
    <row r="168" spans="1:8" ht="11.25" customHeight="1" x14ac:dyDescent="0.2">
      <c r="A168" s="25" t="s">
        <v>194</v>
      </c>
      <c r="B168" s="25"/>
      <c r="C168" s="25"/>
      <c r="D168" s="25"/>
      <c r="E168" s="25"/>
      <c r="F168" s="25"/>
      <c r="G168" s="25"/>
      <c r="H168" s="25"/>
    </row>
    <row r="169" spans="1:8" ht="11.25" customHeight="1" x14ac:dyDescent="0.2">
      <c r="A169" s="3" t="s">
        <v>195</v>
      </c>
      <c r="B169" s="3">
        <v>0</v>
      </c>
      <c r="C169" s="3" t="s">
        <v>196</v>
      </c>
      <c r="D169" s="3" t="s">
        <v>71</v>
      </c>
      <c r="E169" s="3">
        <v>0</v>
      </c>
      <c r="F169" s="3">
        <v>0</v>
      </c>
      <c r="G169" s="3">
        <v>0</v>
      </c>
      <c r="H169" s="3" t="s">
        <v>26</v>
      </c>
    </row>
    <row r="170" spans="1:8" ht="11.25" customHeight="1" x14ac:dyDescent="0.2">
      <c r="A170" s="3" t="s">
        <v>197</v>
      </c>
      <c r="B170" s="3">
        <v>0</v>
      </c>
      <c r="C170" s="3" t="s">
        <v>196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5" t="s">
        <v>198</v>
      </c>
      <c r="B171" s="25"/>
      <c r="C171" s="25"/>
      <c r="D171" s="25"/>
      <c r="E171" s="25"/>
      <c r="F171" s="25"/>
      <c r="G171" s="9">
        <f>SUM(G169:G170)</f>
        <v>0</v>
      </c>
      <c r="H171" s="3"/>
    </row>
    <row r="172" spans="1:8" ht="11.25" customHeight="1" x14ac:dyDescent="0.2">
      <c r="A172" s="25" t="s">
        <v>199</v>
      </c>
      <c r="B172" s="25"/>
      <c r="C172" s="25"/>
      <c r="D172" s="25"/>
      <c r="E172" s="25"/>
      <c r="F172" s="25"/>
      <c r="G172" s="25"/>
      <c r="H172" s="25"/>
    </row>
    <row r="173" spans="1:8" ht="11.25" customHeight="1" x14ac:dyDescent="0.2">
      <c r="A173" s="3" t="s">
        <v>200</v>
      </c>
      <c r="B173" s="3">
        <v>365</v>
      </c>
      <c r="C173" s="3" t="s">
        <v>201</v>
      </c>
      <c r="D173" s="3" t="s">
        <v>71</v>
      </c>
      <c r="E173" s="3">
        <v>0</v>
      </c>
      <c r="F173" s="3">
        <v>0</v>
      </c>
      <c r="G173" s="3">
        <v>17.84</v>
      </c>
      <c r="H173" s="3" t="s">
        <v>201</v>
      </c>
    </row>
    <row r="174" spans="1:8" ht="11.25" customHeight="1" x14ac:dyDescent="0.2">
      <c r="A174" s="3" t="s">
        <v>202</v>
      </c>
      <c r="B174" s="3">
        <v>365</v>
      </c>
      <c r="C174" s="3" t="s">
        <v>201</v>
      </c>
      <c r="D174" s="3" t="s">
        <v>71</v>
      </c>
      <c r="E174" s="3">
        <v>0</v>
      </c>
      <c r="F174" s="3">
        <v>0</v>
      </c>
      <c r="G174" s="3">
        <v>16.47</v>
      </c>
      <c r="H174" s="3" t="s">
        <v>201</v>
      </c>
    </row>
    <row r="175" spans="1:8" ht="11.25" customHeight="1" x14ac:dyDescent="0.2">
      <c r="A175" s="25" t="s">
        <v>203</v>
      </c>
      <c r="B175" s="25"/>
      <c r="C175" s="25"/>
      <c r="D175" s="25"/>
      <c r="E175" s="25"/>
      <c r="F175" s="25"/>
      <c r="G175" s="9">
        <f>SUM(G173:G174)</f>
        <v>34.31</v>
      </c>
      <c r="H175" s="3"/>
    </row>
    <row r="176" spans="1:8" ht="11.25" customHeight="1" x14ac:dyDescent="0.2">
      <c r="A176" s="25" t="s">
        <v>204</v>
      </c>
      <c r="B176" s="25"/>
      <c r="C176" s="25"/>
      <c r="D176" s="25"/>
      <c r="E176" s="25"/>
      <c r="F176" s="25"/>
      <c r="G176" s="25"/>
      <c r="H176" s="25"/>
    </row>
    <row r="177" spans="1:8" ht="11.25" customHeight="1" x14ac:dyDescent="0.2">
      <c r="A177" s="3" t="s">
        <v>205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1156.74</v>
      </c>
      <c r="H177" s="3"/>
    </row>
    <row r="178" spans="1:8" ht="11.25" customHeight="1" x14ac:dyDescent="0.2">
      <c r="A178" s="25" t="s">
        <v>206</v>
      </c>
      <c r="B178" s="25"/>
      <c r="C178" s="25"/>
      <c r="D178" s="25"/>
      <c r="E178" s="25"/>
      <c r="F178" s="25"/>
      <c r="G178" s="9">
        <f>SUM(G177)</f>
        <v>1156.74</v>
      </c>
      <c r="H178" s="3"/>
    </row>
    <row r="179" spans="1:8" ht="11.25" customHeight="1" x14ac:dyDescent="0.2">
      <c r="A179" s="25" t="s">
        <v>207</v>
      </c>
      <c r="B179" s="25"/>
      <c r="C179" s="25"/>
      <c r="D179" s="25"/>
      <c r="E179" s="25"/>
      <c r="F179" s="25"/>
      <c r="G179" s="25"/>
      <c r="H179" s="25"/>
    </row>
    <row r="180" spans="1:8" ht="11.25" customHeight="1" x14ac:dyDescent="0.2">
      <c r="A180" s="25" t="s">
        <v>54</v>
      </c>
      <c r="B180" s="25"/>
      <c r="C180" s="25"/>
      <c r="D180" s="25"/>
      <c r="E180" s="25"/>
      <c r="F180" s="25"/>
      <c r="G180" s="25"/>
      <c r="H180" s="25"/>
    </row>
    <row r="181" spans="1:8" ht="11.25" customHeight="1" x14ac:dyDescent="0.2">
      <c r="A181" s="3" t="s">
        <v>208</v>
      </c>
      <c r="B181" s="3">
        <v>365</v>
      </c>
      <c r="C181" s="3" t="s">
        <v>10</v>
      </c>
      <c r="D181" s="3" t="s">
        <v>48</v>
      </c>
      <c r="E181" s="3">
        <v>0</v>
      </c>
      <c r="F181" s="3">
        <v>0</v>
      </c>
      <c r="G181" s="3">
        <v>443.34</v>
      </c>
      <c r="H181" s="3"/>
    </row>
    <row r="182" spans="1:8" ht="11.25" customHeight="1" x14ac:dyDescent="0.2">
      <c r="A182" s="3" t="s">
        <v>209</v>
      </c>
      <c r="B182" s="3">
        <v>0</v>
      </c>
      <c r="C182" s="3" t="s">
        <v>130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5" t="s">
        <v>211</v>
      </c>
      <c r="B184" s="25"/>
      <c r="C184" s="25"/>
      <c r="D184" s="25"/>
      <c r="E184" s="25"/>
      <c r="F184" s="25"/>
      <c r="G184" s="9">
        <f>SUM(G181:G183)</f>
        <v>443.34</v>
      </c>
      <c r="H184" s="3"/>
    </row>
    <row r="185" spans="1:8" ht="11.25" customHeight="1" x14ac:dyDescent="0.2">
      <c r="A185" s="25" t="s">
        <v>212</v>
      </c>
      <c r="B185" s="25"/>
      <c r="C185" s="25"/>
      <c r="D185" s="25"/>
      <c r="E185" s="25"/>
      <c r="F185" s="25"/>
      <c r="G185" s="25"/>
      <c r="H185" s="25"/>
    </row>
    <row r="186" spans="1:8" ht="11.25" customHeight="1" x14ac:dyDescent="0.2">
      <c r="A186" s="3" t="s">
        <v>213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39.979999999999997</v>
      </c>
      <c r="H186" s="3" t="s">
        <v>26</v>
      </c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20.059999999999999</v>
      </c>
      <c r="H187" s="3"/>
    </row>
    <row r="188" spans="1:8" ht="11.25" customHeight="1" x14ac:dyDescent="0.2">
      <c r="A188" s="3" t="s">
        <v>215</v>
      </c>
      <c r="B188" s="3">
        <v>1</v>
      </c>
      <c r="C188" s="3" t="s">
        <v>186</v>
      </c>
      <c r="D188" s="3" t="s">
        <v>20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5" t="s">
        <v>220</v>
      </c>
      <c r="B193" s="25"/>
      <c r="C193" s="25"/>
      <c r="D193" s="25"/>
      <c r="E193" s="25"/>
      <c r="F193" s="25"/>
      <c r="G193" s="9">
        <f>SUM(G186:G192)</f>
        <v>60.039999999999992</v>
      </c>
      <c r="H193" s="3"/>
    </row>
    <row r="194" spans="1:8" ht="11.25" customHeight="1" x14ac:dyDescent="0.2">
      <c r="A194" s="25" t="s">
        <v>221</v>
      </c>
      <c r="B194" s="25"/>
      <c r="C194" s="25"/>
      <c r="D194" s="25"/>
      <c r="E194" s="25"/>
      <c r="F194" s="25"/>
      <c r="G194" s="25"/>
      <c r="H194" s="25"/>
    </row>
    <row r="195" spans="1:8" ht="11.25" customHeight="1" x14ac:dyDescent="0.2">
      <c r="A195" s="3" t="s">
        <v>222</v>
      </c>
      <c r="B195" s="3">
        <v>0</v>
      </c>
      <c r="C195" s="3" t="s">
        <v>130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196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196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130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10</v>
      </c>
      <c r="D201" s="3" t="s">
        <v>20</v>
      </c>
      <c r="E201" s="3">
        <v>0</v>
      </c>
      <c r="F201" s="3">
        <v>0</v>
      </c>
      <c r="G201" s="3">
        <v>0</v>
      </c>
      <c r="H201" s="3" t="s">
        <v>26</v>
      </c>
    </row>
    <row r="202" spans="1:8" ht="11.25" customHeight="1" x14ac:dyDescent="0.2">
      <c r="A202" s="3" t="s">
        <v>230</v>
      </c>
      <c r="B202" s="3">
        <v>0</v>
      </c>
      <c r="C202" s="3" t="s">
        <v>231</v>
      </c>
      <c r="D202" s="3" t="s">
        <v>71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233</v>
      </c>
      <c r="B204" s="3">
        <v>0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ht="11.25" customHeight="1" x14ac:dyDescent="0.2">
      <c r="A205" s="25" t="s">
        <v>236</v>
      </c>
      <c r="B205" s="25"/>
      <c r="C205" s="25"/>
      <c r="D205" s="25"/>
      <c r="E205" s="25"/>
      <c r="F205" s="25"/>
      <c r="G205" s="9">
        <f>SUM(G195:G204)</f>
        <v>0</v>
      </c>
      <c r="H205" s="3"/>
    </row>
    <row r="206" spans="1:8" ht="11.25" customHeight="1" x14ac:dyDescent="0.2">
      <c r="A206" s="25" t="s">
        <v>237</v>
      </c>
      <c r="B206" s="25"/>
      <c r="C206" s="25"/>
      <c r="D206" s="25"/>
      <c r="E206" s="25"/>
      <c r="F206" s="25"/>
      <c r="G206" s="9">
        <f>G36+G41+G44+G108+G154+G157+G162+G167+G171+G175+G178+G184+G193+G205</f>
        <v>9243.2010000000009</v>
      </c>
      <c r="H206" s="3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topLeftCell="A124" workbookViewId="0">
      <selection activeCell="G124" sqref="G1:G1048576"/>
    </sheetView>
  </sheetViews>
  <sheetFormatPr defaultRowHeight="11.25" x14ac:dyDescent="0.2"/>
  <cols>
    <col min="1" max="1" width="60.42578125" style="4" customWidth="1"/>
    <col min="2" max="2" width="9.140625" style="4"/>
    <col min="3" max="3" width="36.42578125" style="4" customWidth="1"/>
    <col min="4" max="6" width="9.140625" style="4"/>
    <col min="7" max="7" width="9.42578125" style="4" bestFit="1" customWidth="1"/>
    <col min="8" max="8" width="36.85546875" style="4" customWidth="1"/>
    <col min="9" max="16384" width="9.140625" style="4"/>
  </cols>
  <sheetData>
    <row r="1" spans="1:8" s="1" customFormat="1" ht="16.5" customHeight="1" x14ac:dyDescent="0.25">
      <c r="A1" s="26" t="s">
        <v>246</v>
      </c>
      <c r="B1" s="26"/>
      <c r="C1" s="26"/>
      <c r="D1" s="26"/>
      <c r="E1" s="26"/>
      <c r="F1" s="26"/>
      <c r="G1" s="26"/>
      <c r="H1" s="26"/>
    </row>
    <row r="2" spans="1:8" s="1" customFormat="1" ht="14.25" customHeight="1" x14ac:dyDescent="0.25">
      <c r="A2" s="17" t="s">
        <v>251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20" t="s">
        <v>6</v>
      </c>
      <c r="H3" s="11" t="s">
        <v>7</v>
      </c>
    </row>
    <row r="4" spans="1:8" ht="11.25" customHeight="1" x14ac:dyDescent="0.2">
      <c r="A4" s="12" t="s">
        <v>239</v>
      </c>
      <c r="B4" s="11"/>
      <c r="C4" s="11"/>
      <c r="D4" s="11"/>
      <c r="E4" s="11"/>
      <c r="F4" s="11"/>
      <c r="G4" s="20">
        <v>1000.2966708</v>
      </c>
      <c r="H4" s="11"/>
    </row>
    <row r="5" spans="1:8" x14ac:dyDescent="0.2">
      <c r="A5" s="21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516.5</v>
      </c>
      <c r="F6" s="3">
        <v>2.4700000000000002</v>
      </c>
      <c r="G6" s="3">
        <f t="shared" ref="G6:G25" si="0">ROUND(E6*F6*B6/1000,2)</f>
        <v>381.45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516.5</v>
      </c>
      <c r="F7" s="3">
        <v>3.49</v>
      </c>
      <c r="G7" s="3">
        <f t="shared" si="0"/>
        <v>21.63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2582.5</v>
      </c>
      <c r="F8" s="3">
        <v>2.15</v>
      </c>
      <c r="G8" s="3">
        <f t="shared" si="0"/>
        <v>288.72000000000003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2582.5</v>
      </c>
      <c r="F9" s="3">
        <v>2.74</v>
      </c>
      <c r="G9" s="3">
        <f t="shared" si="0"/>
        <v>84.91</v>
      </c>
      <c r="H9" s="3"/>
    </row>
    <row r="10" spans="1:8" ht="11.25" customHeight="1" x14ac:dyDescent="0.2">
      <c r="A10" s="3" t="s">
        <v>17</v>
      </c>
      <c r="B10" s="3">
        <v>299</v>
      </c>
      <c r="C10" s="3" t="s">
        <v>18</v>
      </c>
      <c r="D10" s="3" t="s">
        <v>11</v>
      </c>
      <c r="E10" s="3">
        <v>144</v>
      </c>
      <c r="F10" s="3">
        <v>3.33</v>
      </c>
      <c r="G10" s="3">
        <f t="shared" si="0"/>
        <v>143.38</v>
      </c>
      <c r="H10" s="3" t="s">
        <v>15</v>
      </c>
    </row>
    <row r="11" spans="1:8" ht="11.25" customHeight="1" x14ac:dyDescent="0.2">
      <c r="A11" s="3" t="s">
        <v>19</v>
      </c>
      <c r="B11" s="3">
        <v>52</v>
      </c>
      <c r="C11" s="3" t="s">
        <v>10</v>
      </c>
      <c r="D11" s="3" t="s">
        <v>20</v>
      </c>
      <c r="E11" s="3">
        <v>72</v>
      </c>
      <c r="F11" s="3">
        <v>21.23</v>
      </c>
      <c r="G11" s="3">
        <f t="shared" si="0"/>
        <v>79.489999999999995</v>
      </c>
      <c r="H11" s="3" t="s">
        <v>12</v>
      </c>
    </row>
    <row r="12" spans="1:8" ht="11.25" customHeight="1" x14ac:dyDescent="0.2">
      <c r="A12" s="3" t="s">
        <v>21</v>
      </c>
      <c r="B12" s="3">
        <v>299</v>
      </c>
      <c r="C12" s="3" t="s">
        <v>10</v>
      </c>
      <c r="D12" s="3" t="s">
        <v>11</v>
      </c>
      <c r="E12" s="3">
        <v>72</v>
      </c>
      <c r="F12" s="3">
        <v>3.52</v>
      </c>
      <c r="G12" s="3">
        <f t="shared" si="0"/>
        <v>75.78</v>
      </c>
      <c r="H12" s="3" t="s">
        <v>12</v>
      </c>
    </row>
    <row r="13" spans="1:8" ht="11.25" customHeight="1" x14ac:dyDescent="0.2">
      <c r="A13" s="3" t="s">
        <v>22</v>
      </c>
      <c r="B13" s="3">
        <v>1</v>
      </c>
      <c r="C13" s="3" t="s">
        <v>23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160</v>
      </c>
      <c r="F14" s="3">
        <v>9.0500000000000007</v>
      </c>
      <c r="G14" s="3">
        <f t="shared" si="0"/>
        <v>1.45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12486</v>
      </c>
      <c r="F15" s="3">
        <v>3.01</v>
      </c>
      <c r="G15" s="3">
        <f t="shared" si="0"/>
        <v>37.58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20</v>
      </c>
      <c r="E16" s="3">
        <v>482</v>
      </c>
      <c r="F16" s="3">
        <v>1.87</v>
      </c>
      <c r="G16" s="3">
        <f t="shared" si="0"/>
        <v>0.9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20</v>
      </c>
      <c r="E17" s="3">
        <v>0</v>
      </c>
      <c r="F17" s="3">
        <v>0</v>
      </c>
      <c r="G17" s="3">
        <f t="shared" si="0"/>
        <v>0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47.5</v>
      </c>
      <c r="F18" s="3">
        <v>4.37</v>
      </c>
      <c r="G18" s="3">
        <f t="shared" si="0"/>
        <v>0.42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20</v>
      </c>
      <c r="E19" s="3">
        <v>0</v>
      </c>
      <c r="F19" s="3">
        <v>0</v>
      </c>
      <c r="G19" s="3">
        <f t="shared" si="0"/>
        <v>0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93.3</v>
      </c>
      <c r="F21" s="3">
        <v>2.69</v>
      </c>
      <c r="G21" s="3">
        <f t="shared" si="0"/>
        <v>0.25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1684</v>
      </c>
      <c r="F22" s="3">
        <v>5.43</v>
      </c>
      <c r="G22" s="3">
        <f t="shared" si="0"/>
        <v>9.14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70</v>
      </c>
      <c r="F23" s="3">
        <v>2.69</v>
      </c>
      <c r="G23" s="3">
        <f t="shared" si="0"/>
        <v>0.19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34.5</v>
      </c>
      <c r="F24" s="3">
        <v>2.1800000000000002</v>
      </c>
      <c r="G24" s="3">
        <f t="shared" si="0"/>
        <v>0.08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3944</v>
      </c>
      <c r="F25" s="3">
        <v>2.19</v>
      </c>
      <c r="G25" s="3">
        <f t="shared" si="0"/>
        <v>17.27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40</v>
      </c>
      <c r="B27" s="3">
        <v>0</v>
      </c>
      <c r="C27" s="3" t="s">
        <v>41</v>
      </c>
      <c r="D27" s="3" t="s">
        <v>42</v>
      </c>
      <c r="E27" s="3">
        <v>0</v>
      </c>
      <c r="F27" s="3">
        <v>0</v>
      </c>
      <c r="G27" s="3">
        <v>0</v>
      </c>
      <c r="H27" s="3" t="s">
        <v>43</v>
      </c>
    </row>
    <row r="28" spans="1:8" ht="23.25" customHeight="1" x14ac:dyDescent="0.2">
      <c r="A28" s="3" t="s">
        <v>44</v>
      </c>
      <c r="B28" s="3">
        <v>0</v>
      </c>
      <c r="C28" s="3" t="s">
        <v>41</v>
      </c>
      <c r="D28" s="3" t="s">
        <v>20</v>
      </c>
      <c r="E28" s="3">
        <v>0</v>
      </c>
      <c r="F28" s="3">
        <v>0</v>
      </c>
      <c r="G28" s="3"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46</v>
      </c>
      <c r="B30" s="3">
        <v>5</v>
      </c>
      <c r="C30" s="3" t="s">
        <v>47</v>
      </c>
      <c r="D30" s="3" t="s">
        <v>48</v>
      </c>
      <c r="E30" s="3">
        <v>0</v>
      </c>
      <c r="F30" s="3">
        <v>0</v>
      </c>
      <c r="G30" s="3">
        <v>63.66</v>
      </c>
      <c r="H30" s="3" t="s">
        <v>49</v>
      </c>
    </row>
    <row r="31" spans="1:8" ht="11.25" customHeight="1" x14ac:dyDescent="0.2">
      <c r="A31" s="3" t="s">
        <v>50</v>
      </c>
      <c r="B31" s="3">
        <v>0</v>
      </c>
      <c r="C31" s="3" t="s">
        <v>41</v>
      </c>
      <c r="D31" s="3" t="s">
        <v>48</v>
      </c>
      <c r="E31" s="3">
        <v>0</v>
      </c>
      <c r="F31" s="3">
        <v>0</v>
      </c>
      <c r="G31" s="3"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0</v>
      </c>
      <c r="F32" s="3">
        <v>0</v>
      </c>
      <c r="G32" s="3">
        <v>0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3076</v>
      </c>
      <c r="F33" s="3">
        <v>1.81</v>
      </c>
      <c r="G33" s="3">
        <f>ROUND(E33*F33*B33/1000,2)</f>
        <v>5.57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55</v>
      </c>
      <c r="B35" s="3">
        <v>365</v>
      </c>
      <c r="C35" s="3" t="s">
        <v>10</v>
      </c>
      <c r="D35" s="3" t="s">
        <v>48</v>
      </c>
      <c r="E35" s="3">
        <v>50</v>
      </c>
      <c r="F35" s="3">
        <v>8.9700000000000006</v>
      </c>
      <c r="G35" s="3">
        <f t="shared" ref="G35:G36" si="1">ROUND(E35*F35*B35/1000,2)</f>
        <v>163.69999999999999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242.4</v>
      </c>
      <c r="F36" s="3">
        <v>3.89</v>
      </c>
      <c r="G36" s="3">
        <f t="shared" si="1"/>
        <v>22.63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9">
        <f>SUM(G6:G36)</f>
        <v>1398.2000000000003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365</v>
      </c>
      <c r="C39" s="3" t="s">
        <v>10</v>
      </c>
      <c r="D39" s="3" t="s">
        <v>60</v>
      </c>
      <c r="E39" s="3">
        <v>6.4</v>
      </c>
      <c r="F39" s="3">
        <v>200.54</v>
      </c>
      <c r="G39" s="3">
        <f>ROUND(E39*F39*B39/1000,2)</f>
        <v>468.46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61</v>
      </c>
      <c r="B41" s="3">
        <v>365</v>
      </c>
      <c r="C41" s="3" t="s">
        <v>10</v>
      </c>
      <c r="D41" s="3" t="s">
        <v>48</v>
      </c>
      <c r="E41" s="3">
        <v>6.4</v>
      </c>
      <c r="F41" s="3">
        <v>246.72</v>
      </c>
      <c r="G41" s="3">
        <f>ROUND(E41*F41*B41/1000,2)</f>
        <v>576.34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9">
        <f>SUM(G39:G41)</f>
        <v>1044.8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365</v>
      </c>
      <c r="C44" s="3" t="s">
        <v>10</v>
      </c>
      <c r="D44" s="3" t="s">
        <v>60</v>
      </c>
      <c r="E44" s="3">
        <v>2.036</v>
      </c>
      <c r="F44" s="3">
        <v>542.24</v>
      </c>
      <c r="G44" s="3">
        <f>ROUND(E44*F44*B44/1000,2)</f>
        <v>402.96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9">
        <f>SUM(G44)</f>
        <v>402.96</v>
      </c>
      <c r="H45" s="3"/>
    </row>
    <row r="46" spans="1:8" ht="15" customHeight="1" x14ac:dyDescent="0.2">
      <c r="A46" s="21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10</v>
      </c>
      <c r="D54" s="3" t="s">
        <v>42</v>
      </c>
      <c r="E54" s="3">
        <v>0</v>
      </c>
      <c r="F54" s="3">
        <v>0</v>
      </c>
      <c r="G54" s="3">
        <v>212.56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48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20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48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42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20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48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20</v>
      </c>
      <c r="E62" s="3">
        <v>0</v>
      </c>
      <c r="F62" s="3">
        <v>0</v>
      </c>
      <c r="G62" s="3">
        <v>17.16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48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48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36.03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32.6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48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42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20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20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20</v>
      </c>
      <c r="E74" s="3">
        <v>0</v>
      </c>
      <c r="F74" s="3">
        <v>0</v>
      </c>
      <c r="G74" s="3">
        <v>17.16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68.63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171.57</v>
      </c>
      <c r="H77" s="3" t="s">
        <v>72</v>
      </c>
    </row>
    <row r="78" spans="1:8" ht="11.25" customHeight="1" x14ac:dyDescent="0.2">
      <c r="A78" s="21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20</v>
      </c>
      <c r="E79" s="3">
        <v>0</v>
      </c>
      <c r="F79" s="3">
        <v>0</v>
      </c>
      <c r="G79" s="3">
        <v>16.47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20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20</v>
      </c>
      <c r="E81" s="3">
        <v>0</v>
      </c>
      <c r="F81" s="3">
        <v>0</v>
      </c>
      <c r="G81" s="3">
        <v>17.84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20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20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21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68.63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20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20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171.57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99.51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106.37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1</v>
      </c>
      <c r="C100" s="3" t="s">
        <v>18</v>
      </c>
      <c r="D100" s="3" t="s">
        <v>48</v>
      </c>
      <c r="E100" s="3">
        <v>0</v>
      </c>
      <c r="F100" s="3">
        <v>0</v>
      </c>
      <c r="G100" s="3">
        <v>18.190000000000001</v>
      </c>
      <c r="H100" s="3" t="s">
        <v>18</v>
      </c>
    </row>
    <row r="101" spans="1:8" ht="11.25" customHeight="1" x14ac:dyDescent="0.2">
      <c r="A101" s="3" t="s">
        <v>126</v>
      </c>
      <c r="B101" s="3">
        <v>1</v>
      </c>
      <c r="C101" s="3" t="s">
        <v>18</v>
      </c>
      <c r="D101" s="3" t="s">
        <v>42</v>
      </c>
      <c r="E101" s="3">
        <v>0</v>
      </c>
      <c r="F101" s="3">
        <v>0</v>
      </c>
      <c r="G101" s="3">
        <v>16.13</v>
      </c>
      <c r="H101" s="3" t="s">
        <v>18</v>
      </c>
    </row>
    <row r="102" spans="1:8" ht="11.25" customHeight="1" x14ac:dyDescent="0.2">
      <c r="A102" s="3" t="s">
        <v>127</v>
      </c>
      <c r="B102" s="3">
        <v>1</v>
      </c>
      <c r="C102" s="3" t="s">
        <v>18</v>
      </c>
      <c r="D102" s="3" t="s">
        <v>42</v>
      </c>
      <c r="E102" s="3">
        <v>0</v>
      </c>
      <c r="F102" s="3">
        <v>0</v>
      </c>
      <c r="G102" s="3">
        <v>34.31</v>
      </c>
      <c r="H102" s="3" t="s">
        <v>18</v>
      </c>
    </row>
    <row r="103" spans="1:8" ht="11.25" customHeight="1" x14ac:dyDescent="0.2">
      <c r="A103" s="3" t="s">
        <v>128</v>
      </c>
      <c r="B103" s="3">
        <v>1</v>
      </c>
      <c r="C103" s="3" t="s">
        <v>81</v>
      </c>
      <c r="D103" s="3" t="s">
        <v>20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48</v>
      </c>
      <c r="E107" s="3">
        <v>0</v>
      </c>
      <c r="F107" s="3">
        <v>0</v>
      </c>
      <c r="G107" s="3">
        <v>343.14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48</v>
      </c>
      <c r="E108" s="3">
        <v>0</v>
      </c>
      <c r="F108" s="3">
        <v>0</v>
      </c>
      <c r="G108" s="3">
        <v>171.57</v>
      </c>
      <c r="H108" s="3"/>
    </row>
    <row r="109" spans="1:8" ht="11.25" customHeight="1" x14ac:dyDescent="0.2">
      <c r="A109" s="6" t="s">
        <v>134</v>
      </c>
      <c r="B109" s="7"/>
      <c r="C109" s="7"/>
      <c r="D109" s="7"/>
      <c r="E109" s="7"/>
      <c r="F109" s="8"/>
      <c r="G109" s="9">
        <f>SUM(G49:G108)</f>
        <v>1619.4399999999998</v>
      </c>
      <c r="H109" s="3"/>
    </row>
    <row r="110" spans="1:8" ht="11.25" customHeight="1" x14ac:dyDescent="0.2">
      <c r="A110" s="21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81</v>
      </c>
      <c r="D112" s="3" t="s">
        <v>42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137</v>
      </c>
      <c r="B113" s="3">
        <v>1</v>
      </c>
      <c r="C113" s="3" t="s">
        <v>81</v>
      </c>
      <c r="D113" s="3" t="s">
        <v>20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138</v>
      </c>
      <c r="B114" s="3">
        <v>1</v>
      </c>
      <c r="C114" s="3" t="s">
        <v>81</v>
      </c>
      <c r="D114" s="3" t="s">
        <v>20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139</v>
      </c>
      <c r="B115" s="3">
        <v>1</v>
      </c>
      <c r="C115" s="3" t="s">
        <v>18</v>
      </c>
      <c r="D115" s="3" t="s">
        <v>71</v>
      </c>
      <c r="E115" s="3">
        <v>0</v>
      </c>
      <c r="F115" s="3">
        <v>0</v>
      </c>
      <c r="G115" s="3">
        <v>231.86</v>
      </c>
      <c r="H115" s="3" t="s">
        <v>18</v>
      </c>
    </row>
    <row r="116" spans="1:8" ht="11.25" customHeight="1" x14ac:dyDescent="0.2">
      <c r="A116" s="3" t="s">
        <v>140</v>
      </c>
      <c r="B116" s="3">
        <v>1</v>
      </c>
      <c r="C116" s="3" t="s">
        <v>18</v>
      </c>
      <c r="D116" s="3" t="s">
        <v>71</v>
      </c>
      <c r="E116" s="3">
        <v>0</v>
      </c>
      <c r="F116" s="3">
        <v>0</v>
      </c>
      <c r="G116" s="18">
        <v>145.5</v>
      </c>
      <c r="H116" s="3" t="s">
        <v>18</v>
      </c>
    </row>
    <row r="117" spans="1:8" ht="11.25" customHeight="1" x14ac:dyDescent="0.2">
      <c r="A117" s="3" t="s">
        <v>141</v>
      </c>
      <c r="B117" s="3">
        <v>1</v>
      </c>
      <c r="C117" s="3" t="s">
        <v>18</v>
      </c>
      <c r="D117" s="3" t="s">
        <v>42</v>
      </c>
      <c r="E117" s="3">
        <v>0</v>
      </c>
      <c r="F117" s="3">
        <v>0</v>
      </c>
      <c r="G117" s="3">
        <v>18.190000000000001</v>
      </c>
      <c r="H117" s="3" t="s">
        <v>18</v>
      </c>
    </row>
    <row r="118" spans="1:8" ht="11.25" customHeight="1" x14ac:dyDescent="0.2">
      <c r="A118" s="3" t="s">
        <v>142</v>
      </c>
      <c r="B118" s="3">
        <v>0</v>
      </c>
      <c r="C118" s="3" t="s">
        <v>18</v>
      </c>
      <c r="D118" s="3" t="s">
        <v>42</v>
      </c>
      <c r="E118" s="3">
        <v>0</v>
      </c>
      <c r="F118" s="3">
        <v>0</v>
      </c>
      <c r="G118" s="3">
        <v>0</v>
      </c>
      <c r="H118" s="3" t="s">
        <v>18</v>
      </c>
    </row>
    <row r="119" spans="1:8" ht="11.25" customHeight="1" x14ac:dyDescent="0.2">
      <c r="A119" s="3" t="s">
        <v>143</v>
      </c>
      <c r="B119" s="3">
        <v>0</v>
      </c>
      <c r="C119" s="3" t="s">
        <v>18</v>
      </c>
      <c r="D119" s="3" t="s">
        <v>20</v>
      </c>
      <c r="E119" s="3">
        <v>0</v>
      </c>
      <c r="F119" s="3">
        <v>0</v>
      </c>
      <c r="G119" s="3">
        <v>0</v>
      </c>
      <c r="H119" s="3" t="s">
        <v>18</v>
      </c>
    </row>
    <row r="120" spans="1:8" ht="11.25" customHeight="1" x14ac:dyDescent="0.2">
      <c r="A120" s="3" t="s">
        <v>144</v>
      </c>
      <c r="B120" s="3">
        <v>1</v>
      </c>
      <c r="C120" s="3" t="s">
        <v>18</v>
      </c>
      <c r="D120" s="3" t="s">
        <v>71</v>
      </c>
      <c r="E120" s="3">
        <v>1000</v>
      </c>
      <c r="F120" s="3">
        <f>G120</f>
        <v>131.22</v>
      </c>
      <c r="G120" s="3">
        <f>101.22+30</f>
        <v>131.22</v>
      </c>
      <c r="H120" s="3" t="s">
        <v>18</v>
      </c>
    </row>
    <row r="121" spans="1:8" ht="11.25" customHeight="1" x14ac:dyDescent="0.2">
      <c r="A121" s="3" t="s">
        <v>145</v>
      </c>
      <c r="B121" s="3">
        <v>1</v>
      </c>
      <c r="C121" s="3" t="s">
        <v>18</v>
      </c>
      <c r="D121" s="3" t="s">
        <v>71</v>
      </c>
      <c r="E121" s="3">
        <v>0</v>
      </c>
      <c r="F121" s="3">
        <v>0</v>
      </c>
      <c r="G121" s="3">
        <v>126.21</v>
      </c>
      <c r="H121" s="3" t="s">
        <v>18</v>
      </c>
    </row>
    <row r="122" spans="1:8" ht="11.25" customHeight="1" x14ac:dyDescent="0.2">
      <c r="A122" s="3" t="s">
        <v>146</v>
      </c>
      <c r="B122" s="3">
        <v>1</v>
      </c>
      <c r="C122" s="3" t="s">
        <v>81</v>
      </c>
      <c r="D122" s="3" t="s">
        <v>20</v>
      </c>
      <c r="E122" s="3">
        <v>0</v>
      </c>
      <c r="F122" s="3">
        <v>0</v>
      </c>
      <c r="G122" s="3">
        <v>18.91</v>
      </c>
      <c r="H122" s="3" t="s">
        <v>81</v>
      </c>
    </row>
    <row r="123" spans="1:8" ht="11.25" customHeight="1" x14ac:dyDescent="0.2">
      <c r="A123" s="3" t="s">
        <v>147</v>
      </c>
      <c r="B123" s="3">
        <v>1</v>
      </c>
      <c r="C123" s="3" t="s">
        <v>130</v>
      </c>
      <c r="D123" s="3" t="s">
        <v>42</v>
      </c>
      <c r="E123" s="3">
        <v>0</v>
      </c>
      <c r="F123" s="3">
        <v>0</v>
      </c>
      <c r="G123" s="3">
        <v>17.46</v>
      </c>
      <c r="H123" s="3"/>
    </row>
    <row r="124" spans="1:8" ht="11.25" customHeight="1" x14ac:dyDescent="0.2">
      <c r="A124" s="3" t="s">
        <v>148</v>
      </c>
      <c r="B124" s="3">
        <v>0</v>
      </c>
      <c r="C124" s="3" t="s">
        <v>18</v>
      </c>
      <c r="D124" s="3" t="s">
        <v>20</v>
      </c>
      <c r="E124" s="3">
        <v>0</v>
      </c>
      <c r="F124" s="3">
        <v>0</v>
      </c>
      <c r="G124" s="3">
        <v>53.45</v>
      </c>
      <c r="H124" s="3" t="s">
        <v>18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71</v>
      </c>
      <c r="E125" s="3">
        <v>1000</v>
      </c>
      <c r="F125" s="3">
        <f t="shared" ref="F125:F127" si="2">G125</f>
        <v>138.66</v>
      </c>
      <c r="G125" s="3">
        <f>108.66+30</f>
        <v>138.66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1000</v>
      </c>
      <c r="F126" s="3">
        <f t="shared" si="2"/>
        <v>18.71</v>
      </c>
      <c r="G126" s="3">
        <f>13.71+5</f>
        <v>18.71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1000</v>
      </c>
      <c r="F127" s="3">
        <f t="shared" si="2"/>
        <v>50.79</v>
      </c>
      <c r="G127" s="3">
        <f>40.79+10</f>
        <v>50.79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18</v>
      </c>
      <c r="D128" s="3" t="s">
        <v>20</v>
      </c>
      <c r="E128" s="3">
        <v>0</v>
      </c>
      <c r="F128" s="3">
        <v>0</v>
      </c>
      <c r="G128" s="3">
        <v>18.190000000000001</v>
      </c>
      <c r="H128" s="3" t="s">
        <v>18</v>
      </c>
    </row>
    <row r="129" spans="1:8" ht="11.25" customHeight="1" x14ac:dyDescent="0.2">
      <c r="A129" s="3" t="s">
        <v>153</v>
      </c>
      <c r="B129" s="3">
        <v>0</v>
      </c>
      <c r="C129" s="3" t="s">
        <v>18</v>
      </c>
      <c r="D129" s="3" t="s">
        <v>20</v>
      </c>
      <c r="E129" s="3">
        <v>0</v>
      </c>
      <c r="F129" s="3">
        <v>0</v>
      </c>
      <c r="G129" s="3">
        <v>0</v>
      </c>
      <c r="H129" s="3" t="s">
        <v>18</v>
      </c>
    </row>
    <row r="130" spans="1:8" ht="11.25" customHeight="1" x14ac:dyDescent="0.2">
      <c r="A130" s="3" t="s">
        <v>154</v>
      </c>
      <c r="B130" s="3">
        <v>0</v>
      </c>
      <c r="C130" s="3" t="s">
        <v>10</v>
      </c>
      <c r="D130" s="3" t="s">
        <v>20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18</v>
      </c>
      <c r="D131" s="3" t="s">
        <v>71</v>
      </c>
      <c r="E131" s="3">
        <v>0</v>
      </c>
      <c r="F131" s="3">
        <v>0</v>
      </c>
      <c r="G131" s="3">
        <f>257.16+5</f>
        <v>262.16000000000003</v>
      </c>
      <c r="H131" s="3" t="s">
        <v>18</v>
      </c>
    </row>
    <row r="132" spans="1:8" ht="11.25" customHeight="1" x14ac:dyDescent="0.2">
      <c r="A132" s="3" t="s">
        <v>157</v>
      </c>
      <c r="B132" s="3">
        <v>1</v>
      </c>
      <c r="C132" s="3" t="s">
        <v>18</v>
      </c>
      <c r="D132" s="3" t="s">
        <v>71</v>
      </c>
      <c r="E132" s="3">
        <v>0</v>
      </c>
      <c r="F132" s="3">
        <v>0</v>
      </c>
      <c r="G132" s="3">
        <f>180.12+5</f>
        <v>185.12</v>
      </c>
      <c r="H132" s="3" t="s">
        <v>18</v>
      </c>
    </row>
    <row r="133" spans="1:8" ht="22.5" customHeight="1" x14ac:dyDescent="0.2">
      <c r="A133" s="3" t="s">
        <v>158</v>
      </c>
      <c r="B133" s="3">
        <v>1</v>
      </c>
      <c r="C133" s="3" t="s">
        <v>18</v>
      </c>
      <c r="D133" s="3" t="s">
        <v>71</v>
      </c>
      <c r="E133" s="3">
        <v>0</v>
      </c>
      <c r="F133" s="3">
        <v>0</v>
      </c>
      <c r="G133" s="3">
        <f>220.41+10</f>
        <v>230.41</v>
      </c>
      <c r="H133" s="3" t="s">
        <v>18</v>
      </c>
    </row>
    <row r="134" spans="1:8" ht="35.25" customHeight="1" x14ac:dyDescent="0.2">
      <c r="A134" s="3" t="s">
        <v>159</v>
      </c>
      <c r="B134" s="3">
        <v>1</v>
      </c>
      <c r="C134" s="3" t="s">
        <v>18</v>
      </c>
      <c r="D134" s="3" t="s">
        <v>71</v>
      </c>
      <c r="E134" s="3">
        <v>0</v>
      </c>
      <c r="F134" s="3">
        <v>0</v>
      </c>
      <c r="G134" s="3">
        <f>187.39+10</f>
        <v>197.39</v>
      </c>
      <c r="H134" s="3" t="s">
        <v>18</v>
      </c>
    </row>
    <row r="135" spans="1:8" ht="11.25" customHeight="1" x14ac:dyDescent="0.2">
      <c r="A135" s="3" t="s">
        <v>160</v>
      </c>
      <c r="B135" s="3">
        <v>1</v>
      </c>
      <c r="C135" s="3" t="s">
        <v>18</v>
      </c>
      <c r="D135" s="3" t="s">
        <v>71</v>
      </c>
      <c r="E135" s="3">
        <v>0</v>
      </c>
      <c r="F135" s="3">
        <v>0</v>
      </c>
      <c r="G135" s="3">
        <f>110.21+2.44</f>
        <v>112.64999999999999</v>
      </c>
      <c r="H135" s="3" t="s">
        <v>18</v>
      </c>
    </row>
    <row r="136" spans="1:8" ht="27.75" customHeight="1" x14ac:dyDescent="0.2">
      <c r="A136" s="3" t="s">
        <v>161</v>
      </c>
      <c r="B136" s="3">
        <v>1</v>
      </c>
      <c r="C136" s="3" t="s">
        <v>18</v>
      </c>
      <c r="D136" s="3" t="s">
        <v>71</v>
      </c>
      <c r="E136" s="3">
        <v>0</v>
      </c>
      <c r="F136" s="3">
        <v>0</v>
      </c>
      <c r="G136" s="3">
        <v>33.06</v>
      </c>
      <c r="H136" s="3" t="s">
        <v>18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130</v>
      </c>
      <c r="D138" s="3" t="s">
        <v>48</v>
      </c>
      <c r="E138" s="3">
        <v>0</v>
      </c>
      <c r="F138" s="3">
        <v>0</v>
      </c>
      <c r="G138" s="3">
        <v>37.75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48</v>
      </c>
      <c r="E139" s="3">
        <v>0</v>
      </c>
      <c r="F139" s="3">
        <v>0</v>
      </c>
      <c r="G139" s="3">
        <f>59.82+10</f>
        <v>69.819999999999993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24.75" customHeight="1" x14ac:dyDescent="0.2">
      <c r="A153" s="3" t="s">
        <v>177</v>
      </c>
      <c r="B153" s="3">
        <v>1</v>
      </c>
      <c r="C153" s="3" t="s">
        <v>10</v>
      </c>
      <c r="D153" s="3" t="s">
        <v>48</v>
      </c>
      <c r="E153" s="3">
        <v>0</v>
      </c>
      <c r="F153" s="3">
        <v>0</v>
      </c>
      <c r="G153" s="3">
        <v>109.12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48</v>
      </c>
      <c r="E154" s="3">
        <v>0</v>
      </c>
      <c r="F154" s="3">
        <v>0</v>
      </c>
      <c r="G154" s="3">
        <v>18.190000000000001</v>
      </c>
      <c r="H154" s="3"/>
    </row>
    <row r="155" spans="1:8" ht="11.25" customHeight="1" x14ac:dyDescent="0.2">
      <c r="A155" s="6" t="s">
        <v>179</v>
      </c>
      <c r="B155" s="7"/>
      <c r="C155" s="7"/>
      <c r="D155" s="7"/>
      <c r="E155" s="7"/>
      <c r="F155" s="8"/>
      <c r="G155" s="9">
        <f>SUM(G112:G154)</f>
        <v>2224.8200000000006</v>
      </c>
      <c r="H155" s="3"/>
    </row>
    <row r="156" spans="1:8" ht="11.25" customHeight="1" x14ac:dyDescent="0.2">
      <c r="A156" s="21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365</v>
      </c>
      <c r="C157" s="3" t="s">
        <v>10</v>
      </c>
      <c r="D157" s="3" t="s">
        <v>20</v>
      </c>
      <c r="E157" s="3">
        <v>24</v>
      </c>
      <c r="F157" s="3">
        <f>ROUND(G157/E157/B157*1000,2)</f>
        <v>118.25</v>
      </c>
      <c r="G157" s="18">
        <v>1035.9000000000001</v>
      </c>
      <c r="H157" s="3" t="s">
        <v>155</v>
      </c>
    </row>
    <row r="158" spans="1:8" ht="11.25" customHeight="1" x14ac:dyDescent="0.2">
      <c r="A158" s="6" t="s">
        <v>182</v>
      </c>
      <c r="B158" s="7"/>
      <c r="C158" s="7"/>
      <c r="D158" s="7"/>
      <c r="E158" s="7"/>
      <c r="F158" s="8"/>
      <c r="G158" s="9">
        <f>SUM(G157)</f>
        <v>1035.9000000000001</v>
      </c>
      <c r="H158" s="3"/>
    </row>
    <row r="159" spans="1:8" ht="11.25" customHeight="1" x14ac:dyDescent="0.2">
      <c r="A159" s="21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0</v>
      </c>
      <c r="C160" s="3" t="s">
        <v>130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23</v>
      </c>
      <c r="D161" s="3" t="s">
        <v>71</v>
      </c>
      <c r="E161" s="3">
        <v>12</v>
      </c>
      <c r="F161" s="3">
        <v>1281.72</v>
      </c>
      <c r="G161" s="3">
        <f>ROUND(E161*F161*B161/1000,2)</f>
        <v>184.57</v>
      </c>
      <c r="H161" s="3" t="s">
        <v>24</v>
      </c>
    </row>
    <row r="162" spans="1:8" ht="11.25" customHeight="1" x14ac:dyDescent="0.2">
      <c r="A162" s="3" t="s">
        <v>187</v>
      </c>
      <c r="B162" s="3">
        <v>0</v>
      </c>
      <c r="C162" s="3" t="s">
        <v>41</v>
      </c>
      <c r="D162" s="3" t="s">
        <v>71</v>
      </c>
      <c r="E162" s="3">
        <v>0</v>
      </c>
      <c r="F162" s="3">
        <v>0</v>
      </c>
      <c r="G162" s="3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9">
        <f>SUM(G160:G162)</f>
        <v>184.57</v>
      </c>
      <c r="H163" s="3"/>
    </row>
    <row r="164" spans="1:8" ht="11.25" customHeight="1" x14ac:dyDescent="0.2">
      <c r="A164" s="21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45.87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130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45.87</v>
      </c>
      <c r="H168" s="3"/>
    </row>
    <row r="169" spans="1:8" ht="11.25" customHeight="1" x14ac:dyDescent="0.2">
      <c r="A169" s="21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196</v>
      </c>
      <c r="D170" s="3" t="s">
        <v>71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197</v>
      </c>
      <c r="B171" s="3">
        <v>0</v>
      </c>
      <c r="C171" s="3" t="s">
        <v>196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200</v>
      </c>
      <c r="B174" s="3">
        <v>365</v>
      </c>
      <c r="C174" s="3" t="s">
        <v>201</v>
      </c>
      <c r="D174" s="3" t="s">
        <v>71</v>
      </c>
      <c r="E174" s="3">
        <v>0</v>
      </c>
      <c r="F174" s="3">
        <v>0</v>
      </c>
      <c r="G174" s="3">
        <v>110.12</v>
      </c>
      <c r="H174" s="3" t="s">
        <v>201</v>
      </c>
    </row>
    <row r="175" spans="1:8" ht="11.25" customHeight="1" x14ac:dyDescent="0.2">
      <c r="A175" s="3" t="s">
        <v>202</v>
      </c>
      <c r="B175" s="3">
        <v>365</v>
      </c>
      <c r="C175" s="3" t="s">
        <v>201</v>
      </c>
      <c r="D175" s="3" t="s">
        <v>71</v>
      </c>
      <c r="E175" s="3">
        <v>0</v>
      </c>
      <c r="F175" s="3">
        <v>0</v>
      </c>
      <c r="G175" s="3">
        <v>95.13</v>
      </c>
      <c r="H175" s="3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205.25</v>
      </c>
      <c r="H176" s="3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205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v>559.45000000000005</v>
      </c>
      <c r="H178" s="3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559.45000000000005</v>
      </c>
      <c r="H179" s="3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208</v>
      </c>
      <c r="B182" s="3">
        <v>365</v>
      </c>
      <c r="C182" s="3" t="s">
        <v>10</v>
      </c>
      <c r="D182" s="3" t="s">
        <v>48</v>
      </c>
      <c r="E182" s="3">
        <v>0</v>
      </c>
      <c r="F182" s="3">
        <v>0</v>
      </c>
      <c r="G182" s="18">
        <f>210+10-2.83</f>
        <v>217.17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210</v>
      </c>
      <c r="B184" s="3">
        <v>0</v>
      </c>
      <c r="C184" s="3" t="s">
        <v>130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19">
        <f>SUM(G182:G184)</f>
        <v>217.17</v>
      </c>
      <c r="H185" s="3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42.78</v>
      </c>
      <c r="H187" s="3" t="s">
        <v>26</v>
      </c>
    </row>
    <row r="188" spans="1:8" ht="11.25" customHeight="1" x14ac:dyDescent="0.2">
      <c r="A188" s="3" t="s">
        <v>214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21.46</v>
      </c>
      <c r="H188" s="3"/>
    </row>
    <row r="189" spans="1:8" ht="11.25" customHeight="1" x14ac:dyDescent="0.2">
      <c r="A189" s="3" t="s">
        <v>215</v>
      </c>
      <c r="B189" s="3">
        <v>1</v>
      </c>
      <c r="C189" s="3" t="s">
        <v>186</v>
      </c>
      <c r="D189" s="3" t="s">
        <v>20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64.240000000000009</v>
      </c>
      <c r="H194" s="3"/>
    </row>
    <row r="195" spans="1:8" ht="11.25" customHeight="1" x14ac:dyDescent="0.2">
      <c r="A195" s="21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130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196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196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196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130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10</v>
      </c>
      <c r="D202" s="3" t="s">
        <v>20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230</v>
      </c>
      <c r="B203" s="3">
        <v>0</v>
      </c>
      <c r="C203" s="3" t="s">
        <v>231</v>
      </c>
      <c r="D203" s="3" t="s">
        <v>71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233</v>
      </c>
      <c r="B205" s="3">
        <v>0</v>
      </c>
      <c r="C205" s="3" t="s">
        <v>234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ht="11.25" customHeight="1" x14ac:dyDescent="0.2">
      <c r="A206" s="6" t="s">
        <v>236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237</v>
      </c>
      <c r="B207" s="7"/>
      <c r="C207" s="7"/>
      <c r="D207" s="7"/>
      <c r="E207" s="7"/>
      <c r="F207" s="8"/>
      <c r="G207" s="19">
        <f>G37+G42+G45+G109+G155+G158+G163+G168+G172+G176+G179+G185+G194+G206+G4</f>
        <v>10002.9666708</v>
      </c>
      <c r="H207" s="3"/>
    </row>
    <row r="209" spans="1:8" x14ac:dyDescent="0.2">
      <c r="E209" s="4" t="s">
        <v>240</v>
      </c>
      <c r="F209" s="4">
        <v>26.53</v>
      </c>
      <c r="G209" s="13">
        <f>G207*1000/F210/12</f>
        <v>26.529999901337671</v>
      </c>
      <c r="H209" s="14">
        <f>F209/G209</f>
        <v>1.0000000037188967</v>
      </c>
    </row>
    <row r="210" spans="1:8" x14ac:dyDescent="0.2">
      <c r="E210" s="4" t="s">
        <v>241</v>
      </c>
      <c r="F210" s="15">
        <v>31420.3</v>
      </c>
      <c r="G210" s="13">
        <f>F210*F209*12/1000</f>
        <v>10002.966708</v>
      </c>
    </row>
    <row r="211" spans="1:8" x14ac:dyDescent="0.2">
      <c r="G211" s="13"/>
    </row>
    <row r="212" spans="1:8" x14ac:dyDescent="0.2">
      <c r="F212" s="4" t="s">
        <v>242</v>
      </c>
      <c r="G212" s="13">
        <f>G210-G207</f>
        <v>3.7199999496806413E-5</v>
      </c>
      <c r="H212" s="16">
        <f>G214-G207</f>
        <v>-1000.2966336000009</v>
      </c>
    </row>
    <row r="213" spans="1:8" x14ac:dyDescent="0.2">
      <c r="G213" s="13"/>
    </row>
    <row r="214" spans="1:8" x14ac:dyDescent="0.2">
      <c r="G214" s="13">
        <f>G210*0.9</f>
        <v>9002.6700371999996</v>
      </c>
    </row>
    <row r="215" spans="1:8" x14ac:dyDescent="0.2">
      <c r="F215" s="4" t="s">
        <v>243</v>
      </c>
      <c r="G215" s="13">
        <f>G210*0.1</f>
        <v>1000.2966708</v>
      </c>
    </row>
    <row r="216" spans="1:8" x14ac:dyDescent="0.2">
      <c r="G216" s="13">
        <f>SUM(G214:G215)</f>
        <v>10002.966708</v>
      </c>
    </row>
    <row r="220" spans="1:8" s="23" customFormat="1" ht="15" x14ac:dyDescent="0.25">
      <c r="A220" s="22" t="s">
        <v>244</v>
      </c>
      <c r="B220" s="22"/>
      <c r="C220" s="22"/>
      <c r="D220" s="22"/>
      <c r="E220" s="22"/>
      <c r="F220" s="22"/>
      <c r="G220" s="22" t="s">
        <v>245</v>
      </c>
    </row>
    <row r="221" spans="1:8" s="23" customFormat="1" ht="15" x14ac:dyDescent="0.25"/>
    <row r="222" spans="1:8" s="23" customFormat="1" ht="15" x14ac:dyDescent="0.25"/>
    <row r="223" spans="1:8" s="23" customFormat="1" ht="15" x14ac:dyDescent="0.25">
      <c r="A223" s="22" t="s">
        <v>247</v>
      </c>
      <c r="B223" s="22"/>
      <c r="C223" s="22"/>
      <c r="D223" s="22"/>
      <c r="E223" s="22"/>
      <c r="F223" s="22"/>
      <c r="G223" s="22" t="s">
        <v>248</v>
      </c>
    </row>
    <row r="230" spans="1:1" x14ac:dyDescent="0.2">
      <c r="A230" s="4" t="s">
        <v>249</v>
      </c>
    </row>
    <row r="231" spans="1:1" x14ac:dyDescent="0.2">
      <c r="A231" s="4" t="s">
        <v>250</v>
      </c>
    </row>
  </sheetData>
  <mergeCells count="1">
    <mergeCell ref="A1:H1"/>
  </mergeCells>
  <pageMargins left="0" right="0" top="0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План 2017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2017-05-02T12:12:38Z</dcterms:modified>
</cp:coreProperties>
</file>