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15" i="3" l="1"/>
  <c r="G135" i="3"/>
  <c r="G134" i="3"/>
  <c r="G133" i="3"/>
  <c r="G132" i="3"/>
  <c r="G131" i="3"/>
  <c r="G153" i="3"/>
  <c r="G178" i="3"/>
  <c r="G179" i="3" s="1"/>
  <c r="G182" i="3"/>
  <c r="F157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6" i="3"/>
  <c r="G172" i="3"/>
  <c r="G168" i="3"/>
  <c r="G161" i="3"/>
  <c r="G163" i="3" s="1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42" i="2"/>
  <c r="G210" i="2"/>
  <c r="G214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07" i="2"/>
  <c r="G209" i="2" s="1"/>
  <c r="H209" i="2" s="1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<sst xmlns="http://schemas.openxmlformats.org/spreadsheetml/2006/main" count="1923" uniqueCount="253">
  <si>
    <t>Шипиловская ул., д.60,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</si>
  <si>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</si>
  <si>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</si>
  <si>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</si>
  <si>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</si>
  <si>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</si>
  <si>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</si>
  <si>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</si>
  <si>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</si>
  <si>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</si>
  <si>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</si>
  <si>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</si>
  <si>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</si>
  <si>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</si>
  <si>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</si>
  <si>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</si>
  <si>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</si>
  <si>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</si>
  <si>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</si>
  <si>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</si>
  <si>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</si>
  <si>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</si>
  <si>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</si>
  <si>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</si>
  <si>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</si>
  <si>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</si>
  <si>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</si>
  <si>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</si>
  <si>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</si>
  <si>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</si>
  <si>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</si>
  <si>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</si>
  <si>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</si>
  <si>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</si>
  <si>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</si>
  <si>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</si>
  <si>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</si>
  <si>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</si>
  <si>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</si>
  <si>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</si>
  <si>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</si>
  <si>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</si>
  <si>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</si>
  <si>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</si>
  <si>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</si>
  <si>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</si>
  <si>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</si>
  <si>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</si>
  <si>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</si>
  <si>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</si>
  <si>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</si>
  <si>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</si>
  <si>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</si>
  <si>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</si>
  <si>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</si>
  <si>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</si>
  <si>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</si>
  <si>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</si>
  <si>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</si>
  <si>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</si>
  <si>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</si>
  <si>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</si>
  <si>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</si>
  <si>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</si>
  <si>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</si>
  <si>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</si>
  <si>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</si>
  <si>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</si>
  <si>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</si>
  <si>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</si>
  <si>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</si>
  <si>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</si>
  <si>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</si>
  <si>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</si>
  <si>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</si>
  <si>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</si>
  <si>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</si>
  <si>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по мере необходимости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</si>
  <si>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</si>
  <si>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</si>
  <si>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</si>
  <si>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</si>
  <si>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</si>
  <si>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</si>
  <si>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</si>
  <si>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</si>
  <si>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</si>
  <si>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</si>
  <si>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</si>
  <si>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</si>
  <si>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</si>
  <si>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</si>
  <si>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</si>
  <si>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</si>
  <si>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</si>
  <si>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</si>
  <si>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</si>
  <si>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</si>
  <si>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</si>
  <si>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</si>
  <si>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</si>
  <si>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</si>
  <si>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</si>
  <si>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</si>
  <si>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</si>
  <si>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</si>
  <si>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</si>
  <si>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</si>
  <si>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</si>
  <si>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</si>
  <si>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</si>
  <si>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</si>
  <si>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</si>
  <si>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</si>
  <si>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</si>
  <si>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</si>
  <si>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</si>
  <si>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</si>
  <si>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</si>
  <si>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</si>
  <si>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</si>
  <si>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</si>
  <si>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</si>
  <si>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</si>
  <si>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</si>
  <si>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</si>
  <si>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</si>
  <si>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</si>
  <si>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</si>
  <si>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</si>
  <si>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</si>
  <si>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</si>
  <si>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</si>
  <si>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</si>
  <si>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</si>
  <si>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</si>
  <si>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</si>
  <si>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</si>
  <si>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</si>
  <si>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</si>
  <si>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</si>
  <si>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</si>
  <si>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</si>
  <si>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</si>
  <si>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</si>
  <si>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</si>
  <si>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</si>
  <si>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</si>
  <si>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</si>
  <si>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</si>
  <si>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</si>
  <si>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</si>
  <si>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</si>
  <si>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</si>
  <si>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</si>
  <si>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</si>
  <si>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</si>
  <si>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</si>
  <si>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</si>
  <si>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</si>
  <si>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</si>
  <si>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</si>
  <si>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</si>
  <si>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</si>
  <si>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</si>
  <si>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</si>
  <si>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</si>
  <si>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</si>
  <si>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</si>
  <si>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</si>
  <si>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</si>
  <si>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</si>
  <si>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</si>
  <si>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</si>
  <si>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</si>
  <si>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</si>
  <si>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</si>
  <si>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</si>
  <si>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</si>
  <si>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</si>
  <si>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</si>
  <si>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</si>
  <si>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</si>
  <si>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</si>
  <si>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</si>
  <si>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</si>
  <si>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</si>
  <si>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</si>
  <si>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</si>
  <si>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</si>
  <si>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</si>
  <si>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</si>
  <si>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</si>
  <si>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</si>
  <si>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</si>
  <si>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</si>
  <si>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</si>
  <si>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</si>
  <si>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</si>
  <si>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</si>
  <si>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</si>
  <si>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</si>
  <si>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</si>
  <si>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</si>
  <si>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</si>
  <si>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</si>
  <si>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</si>
  <si>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</si>
  <si>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</si>
  <si>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</si>
  <si>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</si>
  <si>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</si>
  <si>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</si>
  <si>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</si>
  <si>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</si>
  <si>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</si>
  <si>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</si>
  <si>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</si>
  <si>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</si>
  <si>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</si>
  <si>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</si>
  <si>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</si>
  <si>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</si>
  <si>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</si>
  <si>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</si>
  <si>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</si>
  <si>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</si>
  <si>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</si>
  <si>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</si>
  <si>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</si>
  <si>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</si>
  <si>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</si>
  <si>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</si>
  <si>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</si>
  <si>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</si>
  <si>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</si>
  <si>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</si>
  <si>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</si>
  <si>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</si>
  <si>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</si>
  <si>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</si>
  <si>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</si>
  <si>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</si>
  <si>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</si>
  <si>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</si>
  <si>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</si>
  <si>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Директор ГБУ г. Москвы "Жилищник района Зябликово"</t>
  </si>
  <si>
    <t>Е.А. Рябков</t>
  </si>
  <si>
    <t>План по проведению работ (оказанию услуг) по содержанию и ремонту общего имущества МКД на 2017 год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</si>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</sst>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2" fontId="2" fillId="0" borderId="0" xfId="0" applyNumberFormat="1" applyFont="1" applyFill="1"/>
    <xf numFmtId="4" fontId="2" fillId="2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3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61" style="4" customWidth="1"/>
    <col min="2" max="16384" width="9.140625" style="4"/>
  </cols>
  <sheetData>
    <row r="1" spans="1:8" s="2" customFormat="1" ht="15" customHeight="1" x14ac:dyDescent="0.25">
      <c r="A1" s="1" t="s">
        <v>237</v>
      </c>
    </row>
    <row r="2" spans="1:8" s="2" customFormat="1" ht="13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3" t="s">
        <v>1</v>
      </c>
      <c r="B3" s="29" t="s">
        <v>2</v>
      </c>
      <c r="C3" s="2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403.7</v>
      </c>
      <c r="F5" s="5">
        <v>2.2799999999999998</v>
      </c>
      <c r="G5" s="5">
        <v>275.20999999999998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0</v>
      </c>
      <c r="F6" s="5">
        <v>0</v>
      </c>
      <c r="G6" s="5">
        <v>15.66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2018.3</v>
      </c>
      <c r="F7" s="5">
        <v>1.99</v>
      </c>
      <c r="G7" s="5">
        <v>208.85400000000001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0</v>
      </c>
      <c r="F8" s="5">
        <v>0</v>
      </c>
      <c r="G8" s="5">
        <v>61.53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144</v>
      </c>
      <c r="F9" s="5">
        <v>3.08</v>
      </c>
      <c r="G9" s="5">
        <v>132.61199999999999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72</v>
      </c>
      <c r="F10" s="5">
        <v>19.63</v>
      </c>
      <c r="G10" s="5">
        <v>73.495000000000005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72</v>
      </c>
      <c r="F11" s="5">
        <v>3.25</v>
      </c>
      <c r="G11" s="5">
        <v>69.965999999999994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158</v>
      </c>
      <c r="F13" s="5">
        <v>8.3699999999999992</v>
      </c>
      <c r="G13" s="5">
        <v>1.3220000000000001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14897</v>
      </c>
      <c r="F14" s="5">
        <v>2.78</v>
      </c>
      <c r="G14" s="5">
        <v>41.414000000000001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28</v>
      </c>
      <c r="E15" s="5">
        <v>480</v>
      </c>
      <c r="F15" s="5">
        <v>1.73</v>
      </c>
      <c r="G15" s="5">
        <v>0.83</v>
      </c>
      <c r="H15" s="5" t="s">
        <v>25</v>
      </c>
    </row>
    <row r="16" spans="1:8" ht="11.25" customHeight="1" x14ac:dyDescent="0.2">
      <c r="A16" s="5" t="s">
        <v>29</v>
      </c>
      <c r="B16" s="5">
        <v>1</v>
      </c>
      <c r="C16" s="5" t="s">
        <v>10</v>
      </c>
      <c r="D16" s="5" t="s">
        <v>28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47.5</v>
      </c>
      <c r="F17" s="5">
        <v>4.04</v>
      </c>
      <c r="G17" s="5">
        <v>0.38400000000000001</v>
      </c>
      <c r="H17" s="5" t="s">
        <v>31</v>
      </c>
    </row>
    <row r="18" spans="1:8" ht="11.25" customHeight="1" x14ac:dyDescent="0.2">
      <c r="A18" s="5" t="s">
        <v>32</v>
      </c>
      <c r="B18" s="5">
        <v>1</v>
      </c>
      <c r="C18" s="5" t="s">
        <v>10</v>
      </c>
      <c r="D18" s="5" t="s">
        <v>28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93.3</v>
      </c>
      <c r="F20" s="5">
        <v>2.4900000000000002</v>
      </c>
      <c r="G20" s="5">
        <v>0.23200000000000001</v>
      </c>
      <c r="H20" s="5" t="s">
        <v>25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1662</v>
      </c>
      <c r="F21" s="5">
        <v>5.0199999999999996</v>
      </c>
      <c r="G21" s="5">
        <v>8.343</v>
      </c>
      <c r="H21" s="5" t="s">
        <v>31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70</v>
      </c>
      <c r="F22" s="5">
        <v>2.4900000000000002</v>
      </c>
      <c r="G22" s="5">
        <v>0.17399999999999999</v>
      </c>
      <c r="H22" s="5" t="s">
        <v>25</v>
      </c>
    </row>
    <row r="23" spans="1:8" ht="11.25" customHeight="1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34.5</v>
      </c>
      <c r="F23" s="5">
        <v>2.02</v>
      </c>
      <c r="G23" s="5">
        <v>7.0000000000000007E-2</v>
      </c>
      <c r="H23" s="5" t="s">
        <v>25</v>
      </c>
    </row>
    <row r="24" spans="1:8" ht="11.25" customHeight="1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3796</v>
      </c>
      <c r="F24" s="5">
        <v>2.0299999999999998</v>
      </c>
      <c r="G24" s="5">
        <v>15.412000000000001</v>
      </c>
      <c r="H24" s="5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40</v>
      </c>
      <c r="B26" s="5">
        <v>5</v>
      </c>
      <c r="C26" s="5" t="s">
        <v>41</v>
      </c>
      <c r="D26" s="5" t="s">
        <v>19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41</v>
      </c>
      <c r="D27" s="5" t="s">
        <v>28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57.81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41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4218</v>
      </c>
      <c r="F31" s="5">
        <v>1.67</v>
      </c>
      <c r="G31" s="5">
        <v>7.0439999999999996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3796</v>
      </c>
      <c r="F32" s="5">
        <v>1.67</v>
      </c>
      <c r="G32" s="5">
        <v>6.3390000000000004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50</v>
      </c>
      <c r="F34" s="5">
        <v>8.2899999999999991</v>
      </c>
      <c r="G34" s="5">
        <v>151.29300000000001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242.4</v>
      </c>
      <c r="F35" s="5">
        <v>3.59</v>
      </c>
      <c r="G35" s="5">
        <v>20.885000000000002</v>
      </c>
      <c r="H35" s="5"/>
    </row>
    <row r="36" spans="1:8" ht="11.25" customHeight="1" x14ac:dyDescent="0.2">
      <c r="A36" s="25" t="s">
        <v>56</v>
      </c>
      <c r="B36" s="25"/>
      <c r="C36" s="25"/>
      <c r="D36" s="25"/>
      <c r="E36" s="25"/>
      <c r="F36" s="25"/>
      <c r="G36" s="9">
        <f>SUM(G5:G35)</f>
        <v>1148.8790000000001</v>
      </c>
      <c r="H36" s="5"/>
    </row>
    <row r="37" spans="1:8" ht="11.25" customHeight="1" x14ac:dyDescent="0.2">
      <c r="A37" s="25" t="s">
        <v>57</v>
      </c>
      <c r="B37" s="25"/>
      <c r="C37" s="25"/>
      <c r="D37" s="25"/>
      <c r="E37" s="25"/>
      <c r="F37" s="25"/>
      <c r="G37" s="25"/>
      <c r="H37" s="25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6.23</v>
      </c>
      <c r="F38" s="5">
        <v>185.47</v>
      </c>
      <c r="G38" s="5">
        <v>421.75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6.23</v>
      </c>
      <c r="F40" s="5">
        <v>228.19</v>
      </c>
      <c r="G40" s="5">
        <v>518.89300000000003</v>
      </c>
      <c r="H40" s="5"/>
    </row>
    <row r="41" spans="1:8" ht="11.25" customHeight="1" x14ac:dyDescent="0.2">
      <c r="A41" s="25" t="s">
        <v>61</v>
      </c>
      <c r="B41" s="25"/>
      <c r="C41" s="25"/>
      <c r="D41" s="25"/>
      <c r="E41" s="25"/>
      <c r="F41" s="25"/>
      <c r="G41" s="9">
        <f>SUM(G38:G40)</f>
        <v>940.64300000000003</v>
      </c>
      <c r="H41" s="5"/>
    </row>
    <row r="42" spans="1:8" ht="11.25" customHeight="1" x14ac:dyDescent="0.2">
      <c r="A42" s="25" t="s">
        <v>62</v>
      </c>
      <c r="B42" s="25"/>
      <c r="C42" s="25"/>
      <c r="D42" s="25"/>
      <c r="E42" s="25"/>
      <c r="F42" s="25"/>
      <c r="G42" s="25"/>
      <c r="H42" s="25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60.25</v>
      </c>
      <c r="F43" s="5">
        <v>17.7</v>
      </c>
      <c r="G43" s="5">
        <v>389.245</v>
      </c>
      <c r="H43" s="5"/>
    </row>
    <row r="44" spans="1:8" ht="11.25" customHeight="1" x14ac:dyDescent="0.2">
      <c r="A44" s="25" t="s">
        <v>64</v>
      </c>
      <c r="B44" s="25"/>
      <c r="C44" s="25"/>
      <c r="D44" s="25"/>
      <c r="E44" s="25"/>
      <c r="F44" s="25"/>
      <c r="G44" s="9">
        <f>SUM(G43)</f>
        <v>389.245</v>
      </c>
      <c r="H44" s="5"/>
    </row>
    <row r="45" spans="1:8" ht="11.25" customHeight="1" x14ac:dyDescent="0.2">
      <c r="A45" s="25" t="s">
        <v>65</v>
      </c>
      <c r="B45" s="25"/>
      <c r="C45" s="25"/>
      <c r="D45" s="25"/>
      <c r="E45" s="25"/>
      <c r="F45" s="25"/>
      <c r="G45" s="25"/>
      <c r="H45" s="25"/>
    </row>
    <row r="46" spans="1:8" ht="11.25" customHeight="1" x14ac:dyDescent="0.2">
      <c r="A46" s="25" t="s">
        <v>66</v>
      </c>
      <c r="B46" s="25"/>
      <c r="C46" s="25"/>
      <c r="D46" s="25"/>
      <c r="E46" s="25"/>
      <c r="F46" s="25"/>
      <c r="G46" s="25"/>
      <c r="H46" s="25"/>
    </row>
    <row r="47" spans="1:8" ht="11.25" customHeight="1" x14ac:dyDescent="0.2">
      <c r="A47" s="25" t="s">
        <v>67</v>
      </c>
      <c r="B47" s="25"/>
      <c r="C47" s="25"/>
      <c r="D47" s="25"/>
      <c r="E47" s="25"/>
      <c r="F47" s="25"/>
      <c r="G47" s="25"/>
      <c r="H47" s="10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77</v>
      </c>
      <c r="D53" s="5" t="s">
        <v>19</v>
      </c>
      <c r="E53" s="5">
        <v>1903.5</v>
      </c>
      <c r="F53" s="5">
        <v>0</v>
      </c>
      <c r="G53" s="5">
        <v>219.39</v>
      </c>
      <c r="H53" s="5" t="s">
        <v>71</v>
      </c>
    </row>
    <row r="54" spans="1:8" ht="11.25" customHeight="1" x14ac:dyDescent="0.2">
      <c r="A54" s="5" t="s">
        <v>78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79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28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83</v>
      </c>
      <c r="B58" s="5">
        <v>1</v>
      </c>
      <c r="C58" s="5" t="s">
        <v>69</v>
      </c>
      <c r="D58" s="5" t="s">
        <v>19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84</v>
      </c>
      <c r="B59" s="5">
        <v>1</v>
      </c>
      <c r="C59" s="5" t="s">
        <v>69</v>
      </c>
      <c r="D59" s="5" t="s">
        <v>28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85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86</v>
      </c>
      <c r="B61" s="5">
        <v>1</v>
      </c>
      <c r="C61" s="5" t="s">
        <v>81</v>
      </c>
      <c r="D61" s="5" t="s">
        <v>28</v>
      </c>
      <c r="E61" s="5">
        <v>6</v>
      </c>
      <c r="F61" s="5">
        <v>0</v>
      </c>
      <c r="G61" s="5">
        <v>17.59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90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36.94</v>
      </c>
      <c r="H65" s="5" t="s">
        <v>71</v>
      </c>
    </row>
    <row r="66" spans="1:8" ht="11.25" customHeight="1" x14ac:dyDescent="0.2">
      <c r="A66" s="5" t="s">
        <v>91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33.42</v>
      </c>
      <c r="H66" s="5" t="s">
        <v>71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69</v>
      </c>
      <c r="D70" s="5" t="s">
        <v>19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28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28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69</v>
      </c>
      <c r="D73" s="5" t="s">
        <v>28</v>
      </c>
      <c r="E73" s="5">
        <v>480</v>
      </c>
      <c r="F73" s="5">
        <v>0</v>
      </c>
      <c r="G73" s="5">
        <v>17.59</v>
      </c>
      <c r="H73" s="5" t="s">
        <v>71</v>
      </c>
    </row>
    <row r="74" spans="1:8" ht="11.25" customHeight="1" x14ac:dyDescent="0.2">
      <c r="A74" s="5" t="s">
        <v>100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70.36</v>
      </c>
      <c r="H74" s="5" t="s">
        <v>71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70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175.91</v>
      </c>
      <c r="H76" s="5" t="s">
        <v>71</v>
      </c>
    </row>
    <row r="77" spans="1:8" ht="11.25" customHeight="1" x14ac:dyDescent="0.2">
      <c r="A77" s="27" t="s">
        <v>103</v>
      </c>
      <c r="B77" s="28"/>
      <c r="C77" s="28"/>
      <c r="D77" s="28"/>
      <c r="E77" s="28"/>
      <c r="F77" s="28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28</v>
      </c>
      <c r="E78" s="5">
        <v>72</v>
      </c>
      <c r="F78" s="5">
        <v>0</v>
      </c>
      <c r="G78" s="5">
        <v>16.89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28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28</v>
      </c>
      <c r="E80" s="5">
        <v>264</v>
      </c>
      <c r="F80" s="5">
        <v>0</v>
      </c>
      <c r="G80" s="5">
        <v>18.29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28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28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7" t="s">
        <v>109</v>
      </c>
      <c r="B83" s="28"/>
      <c r="C83" s="28"/>
      <c r="D83" s="28"/>
      <c r="E83" s="28"/>
      <c r="F83" s="28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70.36</v>
      </c>
      <c r="H84" s="5" t="s">
        <v>71</v>
      </c>
    </row>
    <row r="85" spans="1:8" ht="11.25" customHeight="1" x14ac:dyDescent="0.2">
      <c r="A85" s="5" t="s">
        <v>111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112</v>
      </c>
      <c r="B86" s="5">
        <v>1</v>
      </c>
      <c r="C86" s="5" t="s">
        <v>69</v>
      </c>
      <c r="D86" s="5" t="s">
        <v>28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113</v>
      </c>
      <c r="B87" s="5">
        <v>1</v>
      </c>
      <c r="C87" s="5" t="s">
        <v>69</v>
      </c>
      <c r="D87" s="5" t="s">
        <v>28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114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115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116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175.91</v>
      </c>
      <c r="H90" s="5" t="s">
        <v>71</v>
      </c>
    </row>
    <row r="91" spans="1:8" ht="11.25" customHeight="1" x14ac:dyDescent="0.2">
      <c r="A91" s="5" t="s">
        <v>117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118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102.03</v>
      </c>
      <c r="H92" s="5" t="s">
        <v>71</v>
      </c>
    </row>
    <row r="93" spans="1:8" ht="11.25" customHeight="1" x14ac:dyDescent="0.2">
      <c r="A93" s="5" t="s">
        <v>119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120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121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109.06</v>
      </c>
      <c r="H95" s="5" t="s">
        <v>71</v>
      </c>
    </row>
    <row r="96" spans="1:8" ht="11.25" customHeight="1" x14ac:dyDescent="0.2">
      <c r="A96" s="5" t="s">
        <v>122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123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1</v>
      </c>
      <c r="C99" s="5" t="s">
        <v>126</v>
      </c>
      <c r="D99" s="5" t="s">
        <v>47</v>
      </c>
      <c r="E99" s="5">
        <v>0</v>
      </c>
      <c r="F99" s="5">
        <v>0</v>
      </c>
      <c r="G99" s="5">
        <v>18.649999999999999</v>
      </c>
      <c r="H99" s="5" t="s">
        <v>126</v>
      </c>
    </row>
    <row r="100" spans="1:8" ht="11.25" customHeight="1" x14ac:dyDescent="0.2">
      <c r="A100" s="5" t="s">
        <v>127</v>
      </c>
      <c r="B100" s="5">
        <v>1</v>
      </c>
      <c r="C100" s="5" t="s">
        <v>126</v>
      </c>
      <c r="D100" s="5" t="s">
        <v>19</v>
      </c>
      <c r="E100" s="5">
        <v>0</v>
      </c>
      <c r="F100" s="5">
        <v>0</v>
      </c>
      <c r="G100" s="5">
        <v>16.54</v>
      </c>
      <c r="H100" s="5" t="s">
        <v>126</v>
      </c>
    </row>
    <row r="101" spans="1:8" ht="11.25" customHeight="1" x14ac:dyDescent="0.2">
      <c r="A101" s="5" t="s">
        <v>128</v>
      </c>
      <c r="B101" s="5">
        <v>1</v>
      </c>
      <c r="C101" s="5" t="s">
        <v>126</v>
      </c>
      <c r="D101" s="5" t="s">
        <v>19</v>
      </c>
      <c r="E101" s="5">
        <v>0</v>
      </c>
      <c r="F101" s="5">
        <v>0</v>
      </c>
      <c r="G101" s="5">
        <v>35.18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28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1</v>
      </c>
      <c r="C106" s="5" t="s">
        <v>77</v>
      </c>
      <c r="D106" s="5" t="s">
        <v>47</v>
      </c>
      <c r="E106" s="5">
        <v>0</v>
      </c>
      <c r="F106" s="5">
        <v>0</v>
      </c>
      <c r="G106" s="5">
        <v>351.81</v>
      </c>
      <c r="H106" s="5"/>
    </row>
    <row r="107" spans="1:8" ht="11.25" customHeight="1" x14ac:dyDescent="0.2">
      <c r="A107" s="5" t="s">
        <v>134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175.91</v>
      </c>
      <c r="H107" s="5"/>
    </row>
    <row r="108" spans="1:8" ht="11.25" customHeight="1" x14ac:dyDescent="0.2">
      <c r="A108" s="25" t="s">
        <v>135</v>
      </c>
      <c r="B108" s="25"/>
      <c r="C108" s="25"/>
      <c r="D108" s="25"/>
      <c r="E108" s="25"/>
      <c r="F108" s="25"/>
      <c r="G108" s="9">
        <f>SUM(G48:G107)</f>
        <v>1661.83</v>
      </c>
      <c r="H108" s="5"/>
    </row>
    <row r="109" spans="1:8" ht="11.25" customHeight="1" x14ac:dyDescent="0.2">
      <c r="A109" s="25" t="s">
        <v>103</v>
      </c>
      <c r="B109" s="25"/>
      <c r="C109" s="25"/>
      <c r="D109" s="25"/>
      <c r="E109" s="25"/>
      <c r="F109" s="25"/>
      <c r="G109" s="25"/>
      <c r="H109" s="25"/>
    </row>
    <row r="110" spans="1:8" ht="11.25" customHeight="1" x14ac:dyDescent="0.2">
      <c r="A110" s="25" t="s">
        <v>136</v>
      </c>
      <c r="B110" s="25"/>
      <c r="C110" s="25"/>
      <c r="D110" s="25"/>
      <c r="E110" s="25"/>
      <c r="F110" s="25"/>
      <c r="G110" s="25"/>
      <c r="H110" s="25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19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28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28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1</v>
      </c>
      <c r="C114" s="5" t="s">
        <v>126</v>
      </c>
      <c r="D114" s="5" t="s">
        <v>70</v>
      </c>
      <c r="E114" s="5">
        <v>0</v>
      </c>
      <c r="F114" s="5">
        <v>0</v>
      </c>
      <c r="G114" s="5">
        <v>175.91</v>
      </c>
      <c r="H114" s="5" t="s">
        <v>126</v>
      </c>
    </row>
    <row r="115" spans="1:8" ht="11.25" customHeight="1" x14ac:dyDescent="0.2">
      <c r="A115" s="5" t="s">
        <v>141</v>
      </c>
      <c r="B115" s="5">
        <v>1</v>
      </c>
      <c r="C115" s="5" t="s">
        <v>126</v>
      </c>
      <c r="D115" s="5" t="s">
        <v>70</v>
      </c>
      <c r="E115" s="5">
        <v>0</v>
      </c>
      <c r="F115" s="5">
        <v>0</v>
      </c>
      <c r="G115" s="5">
        <v>140.72999999999999</v>
      </c>
      <c r="H115" s="5" t="s">
        <v>126</v>
      </c>
    </row>
    <row r="116" spans="1:8" ht="11.25" customHeight="1" x14ac:dyDescent="0.2">
      <c r="A116" s="5" t="s">
        <v>142</v>
      </c>
      <c r="B116" s="5">
        <v>1</v>
      </c>
      <c r="C116" s="5" t="s">
        <v>126</v>
      </c>
      <c r="D116" s="5" t="s">
        <v>19</v>
      </c>
      <c r="E116" s="5">
        <v>0</v>
      </c>
      <c r="F116" s="5">
        <v>0</v>
      </c>
      <c r="G116" s="5">
        <v>17.59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19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28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70</v>
      </c>
      <c r="E119" s="5">
        <v>1000</v>
      </c>
      <c r="F119" s="5">
        <v>35.18</v>
      </c>
      <c r="G119" s="5">
        <v>35.18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70</v>
      </c>
      <c r="E120" s="5">
        <v>0</v>
      </c>
      <c r="F120" s="5">
        <v>0</v>
      </c>
      <c r="G120" s="5">
        <v>122.08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28</v>
      </c>
      <c r="E121" s="5">
        <v>0</v>
      </c>
      <c r="F121" s="5">
        <v>0</v>
      </c>
      <c r="G121" s="5">
        <v>18.29</v>
      </c>
      <c r="H121" s="5" t="s">
        <v>81</v>
      </c>
    </row>
    <row r="122" spans="1:8" ht="11.25" customHeight="1" x14ac:dyDescent="0.2">
      <c r="A122" s="5" t="s">
        <v>148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16.89</v>
      </c>
      <c r="H122" s="5"/>
    </row>
    <row r="123" spans="1:8" ht="11.25" customHeight="1" x14ac:dyDescent="0.2">
      <c r="A123" s="5" t="s">
        <v>149</v>
      </c>
      <c r="B123" s="5">
        <v>1</v>
      </c>
      <c r="C123" s="5" t="s">
        <v>126</v>
      </c>
      <c r="D123" s="5" t="s">
        <v>28</v>
      </c>
      <c r="E123" s="5">
        <v>0</v>
      </c>
      <c r="F123" s="5">
        <v>0</v>
      </c>
      <c r="G123" s="5">
        <v>37.81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132.41</v>
      </c>
      <c r="G124" s="5">
        <v>132.41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35.18</v>
      </c>
      <c r="G125" s="5">
        <v>35.18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155.6</v>
      </c>
      <c r="G126" s="5">
        <v>155.6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126</v>
      </c>
      <c r="D127" s="5" t="s">
        <v>28</v>
      </c>
      <c r="E127" s="5">
        <v>0</v>
      </c>
      <c r="F127" s="5">
        <v>0</v>
      </c>
      <c r="G127" s="5">
        <v>18.649999999999999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28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28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1</v>
      </c>
      <c r="C130" s="5" t="s">
        <v>126</v>
      </c>
      <c r="D130" s="5" t="s">
        <v>70</v>
      </c>
      <c r="E130" s="5">
        <v>0</v>
      </c>
      <c r="F130" s="5">
        <v>0</v>
      </c>
      <c r="G130" s="5">
        <v>246.27</v>
      </c>
      <c r="H130" s="5" t="s">
        <v>126</v>
      </c>
    </row>
    <row r="131" spans="1:8" ht="11.25" customHeight="1" x14ac:dyDescent="0.2">
      <c r="A131" s="5" t="s">
        <v>158</v>
      </c>
      <c r="B131" s="5">
        <v>1</v>
      </c>
      <c r="C131" s="5" t="s">
        <v>126</v>
      </c>
      <c r="D131" s="5" t="s">
        <v>70</v>
      </c>
      <c r="E131" s="5">
        <v>0</v>
      </c>
      <c r="F131" s="5">
        <v>0</v>
      </c>
      <c r="G131" s="5">
        <v>172.39</v>
      </c>
      <c r="H131" s="5" t="s">
        <v>126</v>
      </c>
    </row>
    <row r="132" spans="1:8" ht="11.25" customHeight="1" x14ac:dyDescent="0.2">
      <c r="A132" s="5" t="s">
        <v>159</v>
      </c>
      <c r="B132" s="5">
        <v>1</v>
      </c>
      <c r="C132" s="5" t="s">
        <v>126</v>
      </c>
      <c r="D132" s="5" t="s">
        <v>70</v>
      </c>
      <c r="E132" s="5">
        <v>0</v>
      </c>
      <c r="F132" s="5">
        <v>0</v>
      </c>
      <c r="G132" s="5">
        <v>211.09</v>
      </c>
      <c r="H132" s="5" t="s">
        <v>126</v>
      </c>
    </row>
    <row r="133" spans="1:8" ht="11.25" customHeight="1" x14ac:dyDescent="0.2">
      <c r="A133" s="5" t="s">
        <v>160</v>
      </c>
      <c r="B133" s="5">
        <v>1</v>
      </c>
      <c r="C133" s="5" t="s">
        <v>126</v>
      </c>
      <c r="D133" s="5" t="s">
        <v>70</v>
      </c>
      <c r="E133" s="5">
        <v>0</v>
      </c>
      <c r="F133" s="5">
        <v>0</v>
      </c>
      <c r="G133" s="5">
        <v>179.42</v>
      </c>
      <c r="H133" s="5" t="s">
        <v>126</v>
      </c>
    </row>
    <row r="134" spans="1:8" ht="11.25" customHeight="1" x14ac:dyDescent="0.2">
      <c r="A134" s="5" t="s">
        <v>161</v>
      </c>
      <c r="B134" s="5">
        <v>1</v>
      </c>
      <c r="C134" s="5" t="s">
        <v>126</v>
      </c>
      <c r="D134" s="5" t="s">
        <v>70</v>
      </c>
      <c r="E134" s="5">
        <v>0</v>
      </c>
      <c r="F134" s="5">
        <v>0</v>
      </c>
      <c r="G134" s="5">
        <v>105.54</v>
      </c>
      <c r="H134" s="5" t="s">
        <v>126</v>
      </c>
    </row>
    <row r="135" spans="1:8" ht="11.25" customHeight="1" x14ac:dyDescent="0.2">
      <c r="A135" s="5" t="s">
        <v>162</v>
      </c>
      <c r="B135" s="5">
        <v>1</v>
      </c>
      <c r="C135" s="5" t="s">
        <v>126</v>
      </c>
      <c r="D135" s="5" t="s">
        <v>70</v>
      </c>
      <c r="E135" s="5">
        <v>0</v>
      </c>
      <c r="F135" s="5">
        <v>0</v>
      </c>
      <c r="G135" s="5">
        <v>31.66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38.700000000000003</v>
      </c>
      <c r="H137" s="5"/>
    </row>
    <row r="138" spans="1:8" ht="11.25" customHeight="1" x14ac:dyDescent="0.2">
      <c r="A138" s="5" t="s">
        <v>164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71.97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1</v>
      </c>
      <c r="C152" s="5" t="s">
        <v>131</v>
      </c>
      <c r="D152" s="5" t="s">
        <v>47</v>
      </c>
      <c r="E152" s="5">
        <v>0</v>
      </c>
      <c r="F152" s="5">
        <v>0</v>
      </c>
      <c r="G152" s="5">
        <v>105.54</v>
      </c>
      <c r="H152" s="5"/>
    </row>
    <row r="153" spans="1:8" ht="11.25" customHeight="1" x14ac:dyDescent="0.2">
      <c r="A153" s="5" t="s">
        <v>179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17.59</v>
      </c>
      <c r="H153" s="5"/>
    </row>
    <row r="154" spans="1:8" ht="11.25" customHeight="1" x14ac:dyDescent="0.2">
      <c r="A154" s="25" t="s">
        <v>180</v>
      </c>
      <c r="B154" s="25"/>
      <c r="C154" s="25"/>
      <c r="D154" s="25"/>
      <c r="E154" s="25"/>
      <c r="F154" s="25"/>
      <c r="G154" s="9">
        <f>SUM(G111:G153)</f>
        <v>2086.4900000000002</v>
      </c>
      <c r="H154" s="5"/>
    </row>
    <row r="155" spans="1:8" ht="11.25" customHeight="1" x14ac:dyDescent="0.2">
      <c r="A155" s="25" t="s">
        <v>181</v>
      </c>
      <c r="B155" s="25"/>
      <c r="C155" s="25"/>
      <c r="D155" s="25"/>
      <c r="E155" s="25"/>
      <c r="F155" s="25"/>
      <c r="G155" s="25"/>
      <c r="H155" s="25"/>
    </row>
    <row r="156" spans="1:8" ht="11.25" customHeight="1" x14ac:dyDescent="0.2">
      <c r="A156" s="5" t="s">
        <v>182</v>
      </c>
      <c r="B156" s="5">
        <v>365</v>
      </c>
      <c r="C156" s="5" t="s">
        <v>156</v>
      </c>
      <c r="D156" s="5" t="s">
        <v>28</v>
      </c>
      <c r="E156" s="5">
        <v>24</v>
      </c>
      <c r="F156" s="5">
        <v>0</v>
      </c>
      <c r="G156" s="5">
        <v>1004.07</v>
      </c>
      <c r="H156" s="5" t="s">
        <v>156</v>
      </c>
    </row>
    <row r="157" spans="1:8" ht="11.25" customHeight="1" x14ac:dyDescent="0.2">
      <c r="A157" s="25" t="s">
        <v>183</v>
      </c>
      <c r="B157" s="25"/>
      <c r="C157" s="25"/>
      <c r="D157" s="25"/>
      <c r="E157" s="25"/>
      <c r="F157" s="25"/>
      <c r="G157" s="9">
        <f>SUM(G156)</f>
        <v>1004.07</v>
      </c>
      <c r="H157" s="5"/>
    </row>
    <row r="158" spans="1:8" ht="11.25" customHeight="1" x14ac:dyDescent="0.2">
      <c r="A158" s="25" t="s">
        <v>184</v>
      </c>
      <c r="B158" s="25"/>
      <c r="C158" s="25"/>
      <c r="D158" s="25"/>
      <c r="E158" s="25"/>
      <c r="F158" s="25"/>
      <c r="G158" s="25"/>
      <c r="H158" s="25"/>
    </row>
    <row r="159" spans="1:8" ht="11.25" customHeight="1" x14ac:dyDescent="0.2">
      <c r="A159" s="5" t="s">
        <v>185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70</v>
      </c>
      <c r="E160" s="5">
        <v>12</v>
      </c>
      <c r="F160" s="5">
        <v>1404.38</v>
      </c>
      <c r="G160" s="5">
        <v>202.23099999999999</v>
      </c>
      <c r="H160" s="5" t="s">
        <v>23</v>
      </c>
    </row>
    <row r="161" spans="1:8" ht="11.25" customHeight="1" x14ac:dyDescent="0.2">
      <c r="A161" s="5" t="s">
        <v>187</v>
      </c>
      <c r="B161" s="5">
        <v>1</v>
      </c>
      <c r="C161" s="5" t="s">
        <v>81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1.25" customHeight="1" x14ac:dyDescent="0.2">
      <c r="A162" s="25" t="s">
        <v>188</v>
      </c>
      <c r="B162" s="25"/>
      <c r="C162" s="25"/>
      <c r="D162" s="25"/>
      <c r="E162" s="25"/>
      <c r="F162" s="25"/>
      <c r="G162" s="9">
        <f>SUM(G159:G161)</f>
        <v>202.23099999999999</v>
      </c>
      <c r="H162" s="5"/>
    </row>
    <row r="163" spans="1:8" ht="11.25" customHeight="1" x14ac:dyDescent="0.2">
      <c r="A163" s="25" t="s">
        <v>189</v>
      </c>
      <c r="B163" s="25"/>
      <c r="C163" s="25"/>
      <c r="D163" s="25"/>
      <c r="E163" s="25"/>
      <c r="F163" s="25"/>
      <c r="G163" s="25"/>
      <c r="H163" s="25"/>
    </row>
    <row r="164" spans="1:8" ht="11.25" customHeight="1" x14ac:dyDescent="0.2">
      <c r="A164" s="5" t="s">
        <v>190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25.02</v>
      </c>
      <c r="H164" s="5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5" t="s">
        <v>193</v>
      </c>
      <c r="B167" s="25"/>
      <c r="C167" s="25"/>
      <c r="D167" s="25"/>
      <c r="E167" s="25"/>
      <c r="F167" s="25"/>
      <c r="G167" s="9">
        <f>SUM(G164:G166)</f>
        <v>25.02</v>
      </c>
      <c r="H167" s="5"/>
    </row>
    <row r="168" spans="1:8" ht="11.25" customHeight="1" x14ac:dyDescent="0.2">
      <c r="A168" s="25" t="s">
        <v>194</v>
      </c>
      <c r="B168" s="25"/>
      <c r="C168" s="25"/>
      <c r="D168" s="25"/>
      <c r="E168" s="25"/>
      <c r="F168" s="25"/>
      <c r="G168" s="25"/>
      <c r="H168" s="25"/>
    </row>
    <row r="169" spans="1:8" ht="11.25" customHeight="1" x14ac:dyDescent="0.2">
      <c r="A169" s="5" t="s">
        <v>195</v>
      </c>
      <c r="B169" s="5">
        <v>0</v>
      </c>
      <c r="C169" s="5" t="s">
        <v>196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197</v>
      </c>
      <c r="B170" s="5">
        <v>0</v>
      </c>
      <c r="C170" s="5" t="s">
        <v>196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5" t="s">
        <v>198</v>
      </c>
      <c r="B171" s="25"/>
      <c r="C171" s="25"/>
      <c r="D171" s="25"/>
      <c r="E171" s="25"/>
      <c r="F171" s="25"/>
      <c r="G171" s="9">
        <f>SUM(G169:G170)</f>
        <v>0</v>
      </c>
      <c r="H171" s="5"/>
    </row>
    <row r="172" spans="1:8" ht="11.25" customHeight="1" x14ac:dyDescent="0.2">
      <c r="A172" s="25" t="s">
        <v>199</v>
      </c>
      <c r="B172" s="25"/>
      <c r="C172" s="25"/>
      <c r="D172" s="25"/>
      <c r="E172" s="25"/>
      <c r="F172" s="25"/>
      <c r="G172" s="25"/>
      <c r="H172" s="25"/>
    </row>
    <row r="173" spans="1:8" ht="11.25" customHeight="1" x14ac:dyDescent="0.2">
      <c r="A173" s="5" t="s">
        <v>200</v>
      </c>
      <c r="B173" s="5">
        <v>365</v>
      </c>
      <c r="C173" s="5" t="s">
        <v>201</v>
      </c>
      <c r="D173" s="5" t="s">
        <v>70</v>
      </c>
      <c r="E173" s="5">
        <v>0</v>
      </c>
      <c r="F173" s="5">
        <v>0</v>
      </c>
      <c r="G173" s="5">
        <v>18.29</v>
      </c>
      <c r="H173" s="5" t="s">
        <v>201</v>
      </c>
    </row>
    <row r="174" spans="1:8" ht="11.25" customHeight="1" x14ac:dyDescent="0.2">
      <c r="A174" s="5" t="s">
        <v>202</v>
      </c>
      <c r="B174" s="5">
        <v>365</v>
      </c>
      <c r="C174" s="5" t="s">
        <v>201</v>
      </c>
      <c r="D174" s="5" t="s">
        <v>70</v>
      </c>
      <c r="E174" s="5">
        <v>0</v>
      </c>
      <c r="F174" s="5">
        <v>0</v>
      </c>
      <c r="G174" s="5">
        <v>16.89</v>
      </c>
      <c r="H174" s="5" t="s">
        <v>201</v>
      </c>
    </row>
    <row r="175" spans="1:8" ht="11.25" customHeight="1" x14ac:dyDescent="0.2">
      <c r="A175" s="25" t="s">
        <v>203</v>
      </c>
      <c r="B175" s="25"/>
      <c r="C175" s="25"/>
      <c r="D175" s="25"/>
      <c r="E175" s="25"/>
      <c r="F175" s="25"/>
      <c r="G175" s="9">
        <f>SUM(G173:G174)</f>
        <v>35.18</v>
      </c>
      <c r="H175" s="5"/>
    </row>
    <row r="176" spans="1:8" ht="11.25" customHeight="1" x14ac:dyDescent="0.2">
      <c r="A176" s="25" t="s">
        <v>204</v>
      </c>
      <c r="B176" s="25"/>
      <c r="C176" s="25"/>
      <c r="D176" s="25"/>
      <c r="E176" s="25"/>
      <c r="F176" s="25"/>
      <c r="G176" s="25"/>
      <c r="H176" s="25"/>
    </row>
    <row r="177" spans="1:8" ht="11.25" customHeight="1" x14ac:dyDescent="0.2">
      <c r="A177" s="5" t="s">
        <v>205</v>
      </c>
      <c r="B177" s="5">
        <v>365</v>
      </c>
      <c r="C177" s="5" t="s">
        <v>131</v>
      </c>
      <c r="D177" s="5"/>
      <c r="E177" s="5">
        <v>0</v>
      </c>
      <c r="F177" s="5">
        <v>0</v>
      </c>
      <c r="G177" s="5">
        <v>999.923</v>
      </c>
      <c r="H177" s="5"/>
    </row>
    <row r="178" spans="1:8" ht="11.25" customHeight="1" x14ac:dyDescent="0.2">
      <c r="A178" s="25" t="s">
        <v>206</v>
      </c>
      <c r="B178" s="25"/>
      <c r="C178" s="25"/>
      <c r="D178" s="25"/>
      <c r="E178" s="25"/>
      <c r="F178" s="25"/>
      <c r="G178" s="9">
        <f>SUM(G177)</f>
        <v>999.923</v>
      </c>
      <c r="H178" s="5"/>
    </row>
    <row r="179" spans="1:8" ht="11.25" customHeight="1" x14ac:dyDescent="0.2">
      <c r="A179" s="25" t="s">
        <v>207</v>
      </c>
      <c r="B179" s="25"/>
      <c r="C179" s="25"/>
      <c r="D179" s="25"/>
      <c r="E179" s="25"/>
      <c r="F179" s="25"/>
      <c r="G179" s="25"/>
      <c r="H179" s="25"/>
    </row>
    <row r="180" spans="1:8" ht="11.25" customHeight="1" x14ac:dyDescent="0.2">
      <c r="A180" s="25" t="s">
        <v>53</v>
      </c>
      <c r="B180" s="25"/>
      <c r="C180" s="25"/>
      <c r="D180" s="25"/>
      <c r="E180" s="25"/>
      <c r="F180" s="25"/>
      <c r="G180" s="25"/>
      <c r="H180" s="25"/>
    </row>
    <row r="181" spans="1:8" ht="11.25" customHeight="1" x14ac:dyDescent="0.2">
      <c r="A181" s="5" t="s">
        <v>208</v>
      </c>
      <c r="B181" s="5">
        <v>365</v>
      </c>
      <c r="C181" s="5" t="s">
        <v>131</v>
      </c>
      <c r="D181" s="5" t="s">
        <v>47</v>
      </c>
      <c r="E181" s="5">
        <v>0</v>
      </c>
      <c r="F181" s="5">
        <v>0</v>
      </c>
      <c r="G181" s="5">
        <v>432.03</v>
      </c>
      <c r="H181" s="5"/>
    </row>
    <row r="182" spans="1:8" ht="11.25" customHeight="1" x14ac:dyDescent="0.2">
      <c r="A182" s="5" t="s">
        <v>209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5" t="s">
        <v>211</v>
      </c>
      <c r="B184" s="25"/>
      <c r="C184" s="25"/>
      <c r="D184" s="25"/>
      <c r="E184" s="25"/>
      <c r="F184" s="25"/>
      <c r="G184" s="9">
        <f>SUM(G181:G183)</f>
        <v>432.03</v>
      </c>
      <c r="H184" s="5"/>
    </row>
    <row r="185" spans="1:8" ht="11.25" customHeight="1" x14ac:dyDescent="0.2">
      <c r="A185" s="25" t="s">
        <v>212</v>
      </c>
      <c r="B185" s="25"/>
      <c r="C185" s="25"/>
      <c r="D185" s="25"/>
      <c r="E185" s="25"/>
      <c r="F185" s="25"/>
      <c r="G185" s="25"/>
      <c r="H185" s="25"/>
    </row>
    <row r="186" spans="1:8" ht="11.25" customHeight="1" x14ac:dyDescent="0.2">
      <c r="A186" s="5" t="s">
        <v>213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49.13</v>
      </c>
      <c r="H186" s="5" t="s">
        <v>25</v>
      </c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24.65</v>
      </c>
      <c r="H187" s="5"/>
    </row>
    <row r="188" spans="1:8" ht="11.25" customHeight="1" x14ac:dyDescent="0.2">
      <c r="A188" s="5" t="s">
        <v>215</v>
      </c>
      <c r="B188" s="5">
        <v>1</v>
      </c>
      <c r="C188" s="5" t="s">
        <v>81</v>
      </c>
      <c r="D188" s="5" t="s">
        <v>28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5" t="s">
        <v>220</v>
      </c>
      <c r="B193" s="25"/>
      <c r="C193" s="25"/>
      <c r="D193" s="25"/>
      <c r="E193" s="25"/>
      <c r="F193" s="25"/>
      <c r="G193" s="9">
        <f>SUM(G186:G192)</f>
        <v>73.78</v>
      </c>
      <c r="H193" s="5"/>
    </row>
    <row r="194" spans="1:8" ht="11.25" customHeight="1" x14ac:dyDescent="0.2">
      <c r="A194" s="25" t="s">
        <v>221</v>
      </c>
      <c r="B194" s="25"/>
      <c r="C194" s="25"/>
      <c r="D194" s="25"/>
      <c r="E194" s="25"/>
      <c r="F194" s="25"/>
      <c r="G194" s="25"/>
      <c r="H194" s="25"/>
    </row>
    <row r="195" spans="1:8" ht="11.25" customHeight="1" x14ac:dyDescent="0.2">
      <c r="A195" s="5" t="s">
        <v>222</v>
      </c>
      <c r="B195" s="5">
        <v>1</v>
      </c>
      <c r="C195" s="5" t="s">
        <v>196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196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196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196</v>
      </c>
      <c r="D201" s="5" t="s">
        <v>28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196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ht="11.25" customHeight="1" x14ac:dyDescent="0.2">
      <c r="A205" s="25" t="s">
        <v>235</v>
      </c>
      <c r="B205" s="25"/>
      <c r="C205" s="25"/>
      <c r="D205" s="25"/>
      <c r="E205" s="25"/>
      <c r="F205" s="25"/>
      <c r="G205" s="9">
        <f>SUM(G195:G204)</f>
        <v>0</v>
      </c>
      <c r="H205" s="5"/>
    </row>
    <row r="206" spans="1:8" ht="11.25" customHeight="1" x14ac:dyDescent="0.2">
      <c r="A206" s="25" t="s">
        <v>236</v>
      </c>
      <c r="B206" s="25"/>
      <c r="C206" s="25"/>
      <c r="D206" s="25"/>
      <c r="E206" s="25"/>
      <c r="F206" s="25"/>
      <c r="G206" s="9">
        <f>G36+G41+G44+G108+G154+G157+G162+G167+G171+G175+G178+G184+G193+G205</f>
        <v>8999.3210000000017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90" workbookViewId="0">
      <selection activeCell="A240" sqref="A240"/>
    </sheetView>
  </sheetViews>
  <sheetFormatPr defaultRowHeight="11.25" x14ac:dyDescent="0.2"/>
  <cols>
    <col min="1" max="1" width="56.28515625" style="4" customWidth="1"/>
    <col min="2" max="16384" width="9.140625" style="4"/>
  </cols>
  <sheetData>
    <row r="1" spans="1:8" s="2" customFormat="1" ht="15" customHeight="1" x14ac:dyDescent="0.25">
      <c r="A1" s="1" t="s">
        <v>238</v>
      </c>
    </row>
    <row r="2" spans="1:8" s="2" customFormat="1" ht="13.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0" t="s">
        <v>243</v>
      </c>
      <c r="B4" s="11"/>
      <c r="C4" s="11"/>
      <c r="D4" s="11"/>
      <c r="E4" s="11"/>
      <c r="F4" s="11"/>
      <c r="G4" s="11">
        <v>960.04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403.7</v>
      </c>
      <c r="F6" s="5">
        <v>2.42</v>
      </c>
      <c r="G6" s="5">
        <f t="shared" ref="G6:G25" si="0">ROUND(E6*F6*B6/1000,2)</f>
        <v>293.08999999999997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0</v>
      </c>
      <c r="F7" s="5">
        <v>0</v>
      </c>
      <c r="G7" s="5">
        <f t="shared" si="0"/>
        <v>0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2018.3</v>
      </c>
      <c r="F8" s="5">
        <v>2.11</v>
      </c>
      <c r="G8" s="5">
        <f t="shared" si="0"/>
        <v>221.45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0</v>
      </c>
      <c r="F9" s="5">
        <v>0</v>
      </c>
      <c r="G9" s="5">
        <f t="shared" si="0"/>
        <v>0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144</v>
      </c>
      <c r="F10" s="5">
        <v>3.26</v>
      </c>
      <c r="G10" s="5">
        <f t="shared" si="0"/>
        <v>140.83000000000001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72</v>
      </c>
      <c r="F11" s="5">
        <v>20.81</v>
      </c>
      <c r="G11" s="5">
        <f t="shared" si="0"/>
        <v>77.91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72</v>
      </c>
      <c r="F12" s="5">
        <v>3.45</v>
      </c>
      <c r="G12" s="5">
        <f t="shared" si="0"/>
        <v>74.52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158</v>
      </c>
      <c r="F14" s="5">
        <v>8.8699999999999992</v>
      </c>
      <c r="G14" s="5">
        <f t="shared" si="0"/>
        <v>1.4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14897</v>
      </c>
      <c r="F15" s="5">
        <v>2.95</v>
      </c>
      <c r="G15" s="5">
        <f t="shared" si="0"/>
        <v>43.95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28</v>
      </c>
      <c r="E16" s="5">
        <v>480</v>
      </c>
      <c r="F16" s="5">
        <v>1.83</v>
      </c>
      <c r="G16" s="5">
        <f t="shared" si="0"/>
        <v>0.88</v>
      </c>
      <c r="H16" s="5" t="s">
        <v>25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28</v>
      </c>
      <c r="E17" s="5">
        <v>0</v>
      </c>
      <c r="F17" s="5">
        <v>0</v>
      </c>
      <c r="G17" s="5">
        <f t="shared" si="0"/>
        <v>0</v>
      </c>
      <c r="H17" s="5" t="s">
        <v>25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47.5</v>
      </c>
      <c r="F18" s="5">
        <v>4.28</v>
      </c>
      <c r="G18" s="5">
        <f t="shared" si="0"/>
        <v>0.41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28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93.3</v>
      </c>
      <c r="F21" s="5">
        <v>2.64</v>
      </c>
      <c r="G21" s="5">
        <f t="shared" si="0"/>
        <v>0.25</v>
      </c>
      <c r="H21" s="5" t="s">
        <v>25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1662</v>
      </c>
      <c r="F22" s="5">
        <v>5.32</v>
      </c>
      <c r="G22" s="5">
        <f t="shared" si="0"/>
        <v>8.84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70</v>
      </c>
      <c r="F23" s="5">
        <v>2.64</v>
      </c>
      <c r="G23" s="5">
        <f t="shared" si="0"/>
        <v>0.18</v>
      </c>
      <c r="H23" s="5" t="s">
        <v>25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34.5</v>
      </c>
      <c r="F24" s="5">
        <v>2.14</v>
      </c>
      <c r="G24" s="5">
        <f t="shared" si="0"/>
        <v>7.0000000000000007E-2</v>
      </c>
      <c r="H24" s="5" t="s">
        <v>25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3796</v>
      </c>
      <c r="F25" s="5">
        <v>2.15</v>
      </c>
      <c r="G25" s="5">
        <f t="shared" si="0"/>
        <v>16.32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19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41</v>
      </c>
      <c r="D28" s="5" t="s">
        <v>28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91.28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41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4218</v>
      </c>
      <c r="F32" s="5">
        <v>1.77</v>
      </c>
      <c r="G32" s="5">
        <f>ROUND(E32*F32*B32/1000,2)</f>
        <v>7.47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3796</v>
      </c>
      <c r="F33" s="5">
        <v>1.77</v>
      </c>
      <c r="G33" s="5">
        <f>ROUND(E33*F33*B33/1000,2)</f>
        <v>6.72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50</v>
      </c>
      <c r="F35" s="5">
        <v>8.7899999999999991</v>
      </c>
      <c r="G35" s="5">
        <f>ROUND(E35*F35*B35/1000,2)</f>
        <v>160.86000000000001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242.4</v>
      </c>
      <c r="F36" s="5">
        <v>3.81</v>
      </c>
      <c r="G36" s="5">
        <f>ROUND(E36*F36*B36/1000,2)</f>
        <v>22.17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9">
        <f>SUM(G6:G36)</f>
        <v>1168.6000000000001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6.23</v>
      </c>
      <c r="F39" s="5">
        <v>196.6</v>
      </c>
      <c r="G39" s="5">
        <f>ROUND(E39*F39*B39/1000,2)</f>
        <v>448.28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6.23</v>
      </c>
      <c r="F41" s="5">
        <v>241.88</v>
      </c>
      <c r="G41" s="5">
        <f>ROUND(E41*F41*B41/1000,2)</f>
        <v>551.53</v>
      </c>
      <c r="H41" s="5"/>
    </row>
    <row r="42" spans="1:8" ht="11.25" customHeight="1" x14ac:dyDescent="0.2">
      <c r="A42" s="6" t="s">
        <v>61</v>
      </c>
      <c r="B42" s="7"/>
      <c r="C42" s="7"/>
      <c r="D42" s="7"/>
      <c r="E42" s="7"/>
      <c r="F42" s="8"/>
      <c r="G42" s="9">
        <f>SUM(G39:G41)</f>
        <v>999.81</v>
      </c>
      <c r="H42" s="5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1.9890000000000001</v>
      </c>
      <c r="F44" s="5">
        <v>531.61</v>
      </c>
      <c r="G44" s="18">
        <f>ROUND(E44*F44*B44/1000,2)</f>
        <v>387</v>
      </c>
      <c r="H44" s="5"/>
    </row>
    <row r="45" spans="1:8" ht="11.25" customHeight="1" x14ac:dyDescent="0.2">
      <c r="A45" s="6" t="s">
        <v>64</v>
      </c>
      <c r="B45" s="7"/>
      <c r="C45" s="7"/>
      <c r="D45" s="7"/>
      <c r="E45" s="7"/>
      <c r="F45" s="8"/>
      <c r="G45" s="19">
        <f>SUM(G44)</f>
        <v>387</v>
      </c>
      <c r="H45" s="5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77</v>
      </c>
      <c r="D54" s="5" t="s">
        <v>19</v>
      </c>
      <c r="E54" s="5">
        <v>1903.5</v>
      </c>
      <c r="F54" s="5">
        <v>0</v>
      </c>
      <c r="G54" s="5">
        <v>219.39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28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28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86</v>
      </c>
      <c r="B62" s="5">
        <v>1</v>
      </c>
      <c r="C62" s="5" t="s">
        <v>81</v>
      </c>
      <c r="D62" s="5" t="s">
        <v>28</v>
      </c>
      <c r="E62" s="5">
        <v>6</v>
      </c>
      <c r="F62" s="5">
        <v>0</v>
      </c>
      <c r="G62" s="5">
        <v>27.59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36.94</v>
      </c>
      <c r="H66" s="5" t="s">
        <v>71</v>
      </c>
    </row>
    <row r="67" spans="1:8" ht="11.25" customHeight="1" x14ac:dyDescent="0.2">
      <c r="A67" s="5" t="s">
        <v>91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33.42</v>
      </c>
      <c r="H67" s="5" t="s">
        <v>71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69</v>
      </c>
      <c r="D71" s="5" t="s">
        <v>19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28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28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28</v>
      </c>
      <c r="E74" s="5">
        <v>480</v>
      </c>
      <c r="F74" s="5">
        <v>0</v>
      </c>
      <c r="G74" s="5">
        <v>57.59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110.36</v>
      </c>
      <c r="H75" s="5" t="s">
        <v>71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70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275.91000000000003</v>
      </c>
      <c r="H77" s="5" t="s">
        <v>71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28</v>
      </c>
      <c r="E79" s="5">
        <v>72</v>
      </c>
      <c r="F79" s="5">
        <v>0</v>
      </c>
      <c r="G79" s="5">
        <v>86.89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28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28</v>
      </c>
      <c r="E81" s="5">
        <v>264</v>
      </c>
      <c r="F81" s="5">
        <v>0</v>
      </c>
      <c r="G81" s="5">
        <v>78.290000000000006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28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28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70.36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28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28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175.91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102.03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109.06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123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1</v>
      </c>
      <c r="C100" s="5" t="s">
        <v>126</v>
      </c>
      <c r="D100" s="5" t="s">
        <v>47</v>
      </c>
      <c r="E100" s="5">
        <v>0</v>
      </c>
      <c r="F100" s="5">
        <v>0</v>
      </c>
      <c r="G100" s="5">
        <v>38.65</v>
      </c>
      <c r="H100" s="5" t="s">
        <v>126</v>
      </c>
    </row>
    <row r="101" spans="1:8" ht="11.25" customHeight="1" x14ac:dyDescent="0.2">
      <c r="A101" s="5" t="s">
        <v>127</v>
      </c>
      <c r="B101" s="5">
        <v>1</v>
      </c>
      <c r="C101" s="5" t="s">
        <v>126</v>
      </c>
      <c r="D101" s="5" t="s">
        <v>19</v>
      </c>
      <c r="E101" s="5">
        <v>0</v>
      </c>
      <c r="F101" s="5">
        <v>0</v>
      </c>
      <c r="G101" s="5">
        <v>36.54</v>
      </c>
      <c r="H101" s="5" t="s">
        <v>126</v>
      </c>
    </row>
    <row r="102" spans="1:8" ht="11.25" customHeight="1" x14ac:dyDescent="0.2">
      <c r="A102" s="5" t="s">
        <v>128</v>
      </c>
      <c r="B102" s="5">
        <v>1</v>
      </c>
      <c r="C102" s="5" t="s">
        <v>126</v>
      </c>
      <c r="D102" s="5" t="s">
        <v>19</v>
      </c>
      <c r="E102" s="5">
        <v>0</v>
      </c>
      <c r="F102" s="5">
        <v>0</v>
      </c>
      <c r="G102" s="5">
        <v>85.18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28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77</v>
      </c>
      <c r="D107" s="5" t="s">
        <v>47</v>
      </c>
      <c r="E107" s="5">
        <v>0</v>
      </c>
      <c r="F107" s="5">
        <v>0</v>
      </c>
      <c r="G107" s="5">
        <v>351.81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175.91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2071.83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28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28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1</v>
      </c>
      <c r="C115" s="5" t="s">
        <v>126</v>
      </c>
      <c r="D115" s="5" t="s">
        <v>70</v>
      </c>
      <c r="E115" s="5">
        <v>0</v>
      </c>
      <c r="F115" s="5">
        <v>0</v>
      </c>
      <c r="G115" s="5">
        <v>188.22</v>
      </c>
      <c r="H115" s="5" t="s">
        <v>126</v>
      </c>
    </row>
    <row r="116" spans="1:8" ht="11.25" customHeight="1" x14ac:dyDescent="0.2">
      <c r="A116" s="5" t="s">
        <v>141</v>
      </c>
      <c r="B116" s="5">
        <v>1</v>
      </c>
      <c r="C116" s="5" t="s">
        <v>126</v>
      </c>
      <c r="D116" s="5" t="s">
        <v>70</v>
      </c>
      <c r="E116" s="5">
        <v>0</v>
      </c>
      <c r="F116" s="5">
        <v>0</v>
      </c>
      <c r="G116" s="5">
        <v>150.58000000000001</v>
      </c>
      <c r="H116" s="5" t="s">
        <v>126</v>
      </c>
    </row>
    <row r="117" spans="1:8" ht="11.25" customHeight="1" x14ac:dyDescent="0.2">
      <c r="A117" s="5" t="s">
        <v>142</v>
      </c>
      <c r="B117" s="5">
        <v>1</v>
      </c>
      <c r="C117" s="5" t="s">
        <v>126</v>
      </c>
      <c r="D117" s="5" t="s">
        <v>19</v>
      </c>
      <c r="E117" s="5">
        <v>0</v>
      </c>
      <c r="F117" s="5">
        <v>0</v>
      </c>
      <c r="G117" s="5">
        <v>17.59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28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70</v>
      </c>
      <c r="E120" s="5">
        <v>1000</v>
      </c>
      <c r="F120" s="5">
        <v>102.65</v>
      </c>
      <c r="G120" s="5">
        <v>102.65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70</v>
      </c>
      <c r="E121" s="5">
        <v>0</v>
      </c>
      <c r="F121" s="5">
        <v>0</v>
      </c>
      <c r="G121" s="5">
        <v>130.63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28</v>
      </c>
      <c r="E122" s="5">
        <v>0</v>
      </c>
      <c r="F122" s="5">
        <v>0</v>
      </c>
      <c r="G122" s="5">
        <v>28.95</v>
      </c>
      <c r="H122" s="5" t="s">
        <v>81</v>
      </c>
    </row>
    <row r="123" spans="1:8" ht="11.25" customHeight="1" x14ac:dyDescent="0.2">
      <c r="A123" s="5" t="s">
        <v>148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19.559999999999999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126</v>
      </c>
      <c r="D124" s="5" t="s">
        <v>28</v>
      </c>
      <c r="E124" s="5">
        <v>0</v>
      </c>
      <c r="F124" s="5">
        <v>0</v>
      </c>
      <c r="G124" s="5">
        <v>40.46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174</v>
      </c>
      <c r="G125" s="18">
        <v>174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21.95</v>
      </c>
      <c r="G126" s="5">
        <v>21.95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65.31</v>
      </c>
      <c r="G127" s="5">
        <v>65.31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126</v>
      </c>
      <c r="D128" s="5" t="s">
        <v>28</v>
      </c>
      <c r="E128" s="5">
        <v>0</v>
      </c>
      <c r="F128" s="5">
        <v>0</v>
      </c>
      <c r="G128" s="5">
        <v>18.649999999999999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28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28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126</v>
      </c>
      <c r="D131" s="5" t="s">
        <v>70</v>
      </c>
      <c r="E131" s="5">
        <v>0</v>
      </c>
      <c r="F131" s="5">
        <v>0</v>
      </c>
      <c r="G131" s="5">
        <v>263.61</v>
      </c>
      <c r="H131" s="5" t="s">
        <v>126</v>
      </c>
    </row>
    <row r="132" spans="1:8" ht="11.25" customHeight="1" x14ac:dyDescent="0.2">
      <c r="A132" s="5" t="s">
        <v>158</v>
      </c>
      <c r="B132" s="5">
        <v>1</v>
      </c>
      <c r="C132" s="5" t="s">
        <v>126</v>
      </c>
      <c r="D132" s="5" t="s">
        <v>70</v>
      </c>
      <c r="E132" s="5">
        <v>0</v>
      </c>
      <c r="F132" s="5">
        <v>0</v>
      </c>
      <c r="G132" s="5">
        <v>184.46</v>
      </c>
      <c r="H132" s="5" t="s">
        <v>126</v>
      </c>
    </row>
    <row r="133" spans="1:8" ht="11.25" customHeight="1" x14ac:dyDescent="0.2">
      <c r="A133" s="5" t="s">
        <v>159</v>
      </c>
      <c r="B133" s="5">
        <v>1</v>
      </c>
      <c r="C133" s="5" t="s">
        <v>126</v>
      </c>
      <c r="D133" s="5" t="s">
        <v>70</v>
      </c>
      <c r="E133" s="5">
        <v>0</v>
      </c>
      <c r="F133" s="5">
        <v>0</v>
      </c>
      <c r="G133" s="5">
        <v>225.87</v>
      </c>
      <c r="H133" s="5" t="s">
        <v>126</v>
      </c>
    </row>
    <row r="134" spans="1:8" ht="11.25" customHeight="1" x14ac:dyDescent="0.2">
      <c r="A134" s="5" t="s">
        <v>160</v>
      </c>
      <c r="B134" s="5">
        <v>1</v>
      </c>
      <c r="C134" s="5" t="s">
        <v>126</v>
      </c>
      <c r="D134" s="5" t="s">
        <v>70</v>
      </c>
      <c r="E134" s="5">
        <v>0</v>
      </c>
      <c r="F134" s="5">
        <v>0</v>
      </c>
      <c r="G134" s="5">
        <v>191.98</v>
      </c>
      <c r="H134" s="5" t="s">
        <v>126</v>
      </c>
    </row>
    <row r="135" spans="1:8" ht="11.25" customHeight="1" x14ac:dyDescent="0.2">
      <c r="A135" s="5" t="s">
        <v>161</v>
      </c>
      <c r="B135" s="5">
        <v>1</v>
      </c>
      <c r="C135" s="5" t="s">
        <v>126</v>
      </c>
      <c r="D135" s="5" t="s">
        <v>70</v>
      </c>
      <c r="E135" s="5">
        <v>0</v>
      </c>
      <c r="F135" s="5">
        <v>0</v>
      </c>
      <c r="G135" s="5">
        <v>112.93</v>
      </c>
      <c r="H135" s="5" t="s">
        <v>126</v>
      </c>
    </row>
    <row r="136" spans="1:8" ht="11.25" customHeight="1" x14ac:dyDescent="0.2">
      <c r="A136" s="5" t="s">
        <v>162</v>
      </c>
      <c r="B136" s="5">
        <v>1</v>
      </c>
      <c r="C136" s="5" t="s">
        <v>126</v>
      </c>
      <c r="D136" s="5" t="s">
        <v>70</v>
      </c>
      <c r="E136" s="5">
        <v>0</v>
      </c>
      <c r="F136" s="5">
        <v>0</v>
      </c>
      <c r="G136" s="5">
        <v>31.66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38.700000000000003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59.82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5">
        <v>105.54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131</v>
      </c>
      <c r="D154" s="5" t="s">
        <v>47</v>
      </c>
      <c r="E154" s="5">
        <v>0</v>
      </c>
      <c r="F154" s="5">
        <v>0</v>
      </c>
      <c r="G154" s="5">
        <v>17.59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2190.7100000000005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28</v>
      </c>
      <c r="E157" s="5">
        <v>24</v>
      </c>
      <c r="F157" s="5">
        <v>114.62</v>
      </c>
      <c r="G157" s="5">
        <f>ROUND(E157*F157*B157/1000,2)</f>
        <v>1006.82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9">
        <f>SUM(G157)</f>
        <v>1006.82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70</v>
      </c>
      <c r="E161" s="5">
        <v>12</v>
      </c>
      <c r="F161" s="5">
        <v>1281.72</v>
      </c>
      <c r="G161" s="5">
        <f>ROUND(E161*F161*B161/1000,2)</f>
        <v>184.57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81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184.57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46.51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46.51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196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197</v>
      </c>
      <c r="B171" s="5">
        <v>0</v>
      </c>
      <c r="C171" s="5" t="s">
        <v>196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365</v>
      </c>
      <c r="C174" s="5" t="s">
        <v>201</v>
      </c>
      <c r="D174" s="5" t="s">
        <v>70</v>
      </c>
      <c r="E174" s="5">
        <v>0</v>
      </c>
      <c r="F174" s="5">
        <v>0</v>
      </c>
      <c r="G174" s="5">
        <v>107.25</v>
      </c>
      <c r="H174" s="5" t="s">
        <v>201</v>
      </c>
    </row>
    <row r="175" spans="1:8" ht="11.25" customHeight="1" x14ac:dyDescent="0.2">
      <c r="A175" s="5" t="s">
        <v>202</v>
      </c>
      <c r="B175" s="5">
        <v>365</v>
      </c>
      <c r="C175" s="5" t="s">
        <v>201</v>
      </c>
      <c r="D175" s="5" t="s">
        <v>70</v>
      </c>
      <c r="E175" s="5">
        <v>0</v>
      </c>
      <c r="F175" s="5">
        <v>0</v>
      </c>
      <c r="G175" s="5">
        <v>78.56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185.81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365</v>
      </c>
      <c r="C178" s="5" t="s">
        <v>131</v>
      </c>
      <c r="D178" s="5"/>
      <c r="E178" s="5">
        <v>0</v>
      </c>
      <c r="F178" s="5">
        <v>0</v>
      </c>
      <c r="G178" s="5">
        <v>231.92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231.92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365</v>
      </c>
      <c r="C182" s="5" t="s">
        <v>131</v>
      </c>
      <c r="D182" s="5" t="s">
        <v>47</v>
      </c>
      <c r="E182" s="5">
        <v>0</v>
      </c>
      <c r="F182" s="5">
        <v>0</v>
      </c>
      <c r="G182" s="5">
        <v>87.87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87.87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52.57</v>
      </c>
      <c r="H187" s="5" t="s">
        <v>25</v>
      </c>
    </row>
    <row r="188" spans="1:8" ht="11.25" customHeight="1" x14ac:dyDescent="0.2">
      <c r="A188" s="5" t="s">
        <v>214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26.38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81</v>
      </c>
      <c r="D189" s="5" t="s">
        <v>28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78.95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196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196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196</v>
      </c>
      <c r="D202" s="5" t="s">
        <v>28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196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ht="11.25" customHeight="1" x14ac:dyDescent="0.2">
      <c r="A206" s="6" t="s">
        <v>235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236</v>
      </c>
      <c r="B207" s="7"/>
      <c r="C207" s="7"/>
      <c r="D207" s="7"/>
      <c r="E207" s="7"/>
      <c r="F207" s="8"/>
      <c r="G207" s="9">
        <f>G37+G42+G45+G109+G155+G158+G163+G168+G172+G176+G179+G185+G194+G206+G4</f>
        <v>9600.4400000000023</v>
      </c>
      <c r="H207" s="5"/>
    </row>
    <row r="209" spans="1:8" hidden="1" x14ac:dyDescent="0.2">
      <c r="E209" s="4" t="s">
        <v>239</v>
      </c>
      <c r="F209" s="4">
        <f>(25.51*6+26.53*6)/12</f>
        <v>26.02</v>
      </c>
      <c r="G209" s="13">
        <f>G207*1000/F210/12</f>
        <v>26.019991110243822</v>
      </c>
      <c r="H209" s="14">
        <f>F209/G209</f>
        <v>1.0000003416510075</v>
      </c>
    </row>
    <row r="210" spans="1:8" hidden="1" x14ac:dyDescent="0.2">
      <c r="E210" s="4" t="s">
        <v>240</v>
      </c>
      <c r="F210" s="15">
        <v>30747</v>
      </c>
      <c r="G210" s="17">
        <f>F210*F209*12/1000</f>
        <v>9600.4432799999995</v>
      </c>
    </row>
    <row r="211" spans="1:8" hidden="1" x14ac:dyDescent="0.2">
      <c r="G211" s="13"/>
    </row>
    <row r="212" spans="1:8" hidden="1" x14ac:dyDescent="0.2">
      <c r="F212" s="4" t="s">
        <v>241</v>
      </c>
      <c r="G212" s="13">
        <f>G210-G207</f>
        <v>3.2799999971757643E-3</v>
      </c>
      <c r="H212" s="16">
        <f>G214-G207</f>
        <v>-960.04104800000277</v>
      </c>
    </row>
    <row r="213" spans="1:8" hidden="1" x14ac:dyDescent="0.2">
      <c r="G213" s="13"/>
    </row>
    <row r="214" spans="1:8" hidden="1" x14ac:dyDescent="0.2">
      <c r="G214" s="13">
        <f>G210*0.9</f>
        <v>8640.3989519999996</v>
      </c>
    </row>
    <row r="215" spans="1:8" hidden="1" x14ac:dyDescent="0.2">
      <c r="F215" s="4" t="s">
        <v>242</v>
      </c>
      <c r="G215" s="17">
        <f>G210*0.1</f>
        <v>960.04432799999995</v>
      </c>
    </row>
    <row r="216" spans="1:8" hidden="1" x14ac:dyDescent="0.2">
      <c r="G216" s="13">
        <f>SUM(G214:G215)</f>
        <v>9600.4432799999995</v>
      </c>
    </row>
    <row r="219" spans="1:8" x14ac:dyDescent="0.2">
      <c r="A219" s="22" t="s">
        <v>244</v>
      </c>
      <c r="B219" s="22"/>
      <c r="C219" s="22"/>
      <c r="D219" s="22"/>
      <c r="E219" s="22"/>
      <c r="F219" s="22"/>
      <c r="G219" s="22" t="s">
        <v>245</v>
      </c>
    </row>
  </sheetData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66" workbookViewId="0">
      <selection activeCell="A236" sqref="A236"/>
    </sheetView>
  </sheetViews>
  <sheetFormatPr defaultRowHeight="11.25" x14ac:dyDescent="0.2"/>
  <cols>
    <col min="1" max="1" width="56.28515625" style="4" customWidth="1"/>
    <col min="2" max="16384" width="9.140625" style="4"/>
  </cols>
  <sheetData>
    <row r="1" spans="1:10" s="2" customFormat="1" ht="15" customHeight="1" x14ac:dyDescent="0.25">
      <c r="A1" s="1" t="s">
        <v>248</v>
      </c>
    </row>
    <row r="2" spans="1:10" s="2" customFormat="1" ht="13.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10" ht="11.25" customHeight="1" x14ac:dyDescent="0.2">
      <c r="A3" s="21" t="s">
        <v>1</v>
      </c>
      <c r="B3" s="6" t="s">
        <v>2</v>
      </c>
      <c r="C3" s="8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10" ht="11.25" customHeight="1" x14ac:dyDescent="0.2">
      <c r="A4" s="20" t="s">
        <v>243</v>
      </c>
      <c r="B4" s="21"/>
      <c r="C4" s="21"/>
      <c r="D4" s="21"/>
      <c r="E4" s="21"/>
      <c r="F4" s="21"/>
      <c r="G4" s="21">
        <v>978.86</v>
      </c>
      <c r="H4" s="2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403.7</v>
      </c>
      <c r="F6" s="5">
        <v>2.4700000000000002</v>
      </c>
      <c r="G6" s="5">
        <f t="shared" ref="G6:G25" si="0">ROUND(E6*F6*B6/1000,2)</f>
        <v>298.14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0</v>
      </c>
      <c r="F7" s="5">
        <v>0</v>
      </c>
      <c r="G7" s="5">
        <f t="shared" si="0"/>
        <v>0</v>
      </c>
      <c r="H7" s="5"/>
      <c r="J7" s="4">
        <f t="shared" ref="J7:J44" si="1">ROUND(F7*1.02,2)</f>
        <v>0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2018.3</v>
      </c>
      <c r="F8" s="5">
        <v>2.15</v>
      </c>
      <c r="G8" s="5">
        <f t="shared" si="0"/>
        <v>225.65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0</v>
      </c>
      <c r="F9" s="5">
        <v>0</v>
      </c>
      <c r="G9" s="5">
        <f t="shared" si="0"/>
        <v>0</v>
      </c>
      <c r="H9" s="5"/>
      <c r="J9" s="4">
        <f t="shared" si="1"/>
        <v>0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144</v>
      </c>
      <c r="F10" s="5">
        <v>3.33</v>
      </c>
      <c r="G10" s="5">
        <f t="shared" si="0"/>
        <v>143.38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72</v>
      </c>
      <c r="F11" s="5">
        <v>21.23</v>
      </c>
      <c r="G11" s="5">
        <f t="shared" si="0"/>
        <v>79.489999999999995</v>
      </c>
      <c r="H11" s="5" t="s">
        <v>12</v>
      </c>
      <c r="J11" s="4">
        <f t="shared" si="1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72</v>
      </c>
      <c r="F12" s="5">
        <v>3.52</v>
      </c>
      <c r="G12" s="5">
        <f t="shared" si="0"/>
        <v>75.78</v>
      </c>
      <c r="H12" s="5" t="s">
        <v>12</v>
      </c>
      <c r="J12" s="4">
        <f t="shared" si="1"/>
        <v>3.59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158</v>
      </c>
      <c r="F14" s="5">
        <v>9.0500000000000007</v>
      </c>
      <c r="G14" s="5">
        <f t="shared" si="0"/>
        <v>1.43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14897</v>
      </c>
      <c r="F15" s="5">
        <v>3.01</v>
      </c>
      <c r="G15" s="5">
        <f t="shared" si="0"/>
        <v>44.84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28</v>
      </c>
      <c r="E16" s="5">
        <v>480</v>
      </c>
      <c r="F16" s="5">
        <v>1.87</v>
      </c>
      <c r="G16" s="5">
        <f t="shared" si="0"/>
        <v>0.9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29</v>
      </c>
      <c r="B17" s="5">
        <v>1</v>
      </c>
      <c r="C17" s="5" t="s">
        <v>10</v>
      </c>
      <c r="D17" s="5" t="s">
        <v>28</v>
      </c>
      <c r="E17" s="5">
        <v>0</v>
      </c>
      <c r="F17" s="5">
        <v>0</v>
      </c>
      <c r="G17" s="5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47.5</v>
      </c>
      <c r="F18" s="5">
        <v>4.37</v>
      </c>
      <c r="G18" s="5">
        <f t="shared" si="0"/>
        <v>0.42</v>
      </c>
      <c r="H18" s="5" t="s">
        <v>31</v>
      </c>
      <c r="J18" s="4">
        <f t="shared" si="1"/>
        <v>4.46</v>
      </c>
    </row>
    <row r="19" spans="1:10" ht="11.25" customHeight="1" x14ac:dyDescent="0.2">
      <c r="A19" s="5" t="s">
        <v>32</v>
      </c>
      <c r="B19" s="5">
        <v>1</v>
      </c>
      <c r="C19" s="5" t="s">
        <v>10</v>
      </c>
      <c r="D19" s="5" t="s">
        <v>28</v>
      </c>
      <c r="E19" s="5">
        <v>0</v>
      </c>
      <c r="F19" s="5">
        <v>0</v>
      </c>
      <c r="G19" s="5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93.3</v>
      </c>
      <c r="F21" s="5">
        <v>2.69</v>
      </c>
      <c r="G21" s="5">
        <f t="shared" si="0"/>
        <v>0.25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1662</v>
      </c>
      <c r="F22" s="5">
        <v>5.43</v>
      </c>
      <c r="G22" s="5">
        <f t="shared" si="0"/>
        <v>9.02</v>
      </c>
      <c r="H22" s="5" t="s">
        <v>31</v>
      </c>
      <c r="J22" s="4">
        <f t="shared" si="1"/>
        <v>5.54</v>
      </c>
    </row>
    <row r="23" spans="1:10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70</v>
      </c>
      <c r="F23" s="5">
        <v>2.69</v>
      </c>
      <c r="G23" s="5">
        <f t="shared" si="0"/>
        <v>0.19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34.5</v>
      </c>
      <c r="F24" s="5">
        <v>2.1800000000000002</v>
      </c>
      <c r="G24" s="5">
        <f t="shared" si="0"/>
        <v>0.08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3796</v>
      </c>
      <c r="F25" s="5">
        <v>2.19</v>
      </c>
      <c r="G25" s="5">
        <f t="shared" si="0"/>
        <v>16.63</v>
      </c>
      <c r="H25" s="5" t="s">
        <v>31</v>
      </c>
      <c r="J25" s="4">
        <f t="shared" si="1"/>
        <v>2.23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  <c r="J26" s="4">
        <f t="shared" si="1"/>
        <v>0</v>
      </c>
    </row>
    <row r="27" spans="1:10" ht="11.25" customHeight="1" x14ac:dyDescent="0.2">
      <c r="A27" s="5" t="s">
        <v>40</v>
      </c>
      <c r="B27" s="5">
        <v>5</v>
      </c>
      <c r="C27" s="5" t="s">
        <v>41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41</v>
      </c>
      <c r="D28" s="5" t="s">
        <v>28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1"/>
        <v>0</v>
      </c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>
        <v>0</v>
      </c>
      <c r="G30" s="5">
        <v>91.28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41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4218</v>
      </c>
      <c r="F32" s="5">
        <v>1.81</v>
      </c>
      <c r="G32" s="5">
        <f>ROUND(E32*F32*B32/1000,2)</f>
        <v>7.63</v>
      </c>
      <c r="H32" s="5" t="s">
        <v>25</v>
      </c>
      <c r="J32" s="4">
        <f t="shared" si="1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3796</v>
      </c>
      <c r="F33" s="5">
        <v>1.81</v>
      </c>
      <c r="G33" s="5">
        <f>ROUND(E33*F33*B33/1000,2)</f>
        <v>6.87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1"/>
        <v>0</v>
      </c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50</v>
      </c>
      <c r="F35" s="5">
        <v>8.9700000000000006</v>
      </c>
      <c r="G35" s="5">
        <f>ROUND(E35*F35*B35/1000,2)</f>
        <v>163.69999999999999</v>
      </c>
      <c r="H35" s="5"/>
      <c r="J35" s="4">
        <f t="shared" si="1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242.4</v>
      </c>
      <c r="F36" s="5">
        <v>3.89</v>
      </c>
      <c r="G36" s="5">
        <f>ROUND(E36*F36*B36/1000,2)</f>
        <v>22.63</v>
      </c>
      <c r="H36" s="5"/>
      <c r="J36" s="4">
        <f t="shared" si="1"/>
        <v>3.97</v>
      </c>
    </row>
    <row r="37" spans="1:10" ht="11.25" customHeight="1" x14ac:dyDescent="0.2">
      <c r="A37" s="6" t="s">
        <v>56</v>
      </c>
      <c r="B37" s="7"/>
      <c r="C37" s="7"/>
      <c r="D37" s="7"/>
      <c r="E37" s="7"/>
      <c r="F37" s="8"/>
      <c r="G37" s="9">
        <f>SUM(G6:G36)</f>
        <v>1188.31</v>
      </c>
      <c r="H37" s="5"/>
      <c r="J37" s="4">
        <f t="shared" si="1"/>
        <v>0</v>
      </c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1"/>
        <v>0</v>
      </c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6.23</v>
      </c>
      <c r="F39" s="5">
        <v>200.53</v>
      </c>
      <c r="G39" s="18">
        <f>ROUND(E39*F39*B39/1000,2)</f>
        <v>456</v>
      </c>
      <c r="H39" s="5" t="s">
        <v>12</v>
      </c>
      <c r="J39" s="4">
        <f t="shared" si="1"/>
        <v>204.54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1"/>
        <v>0</v>
      </c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6.23</v>
      </c>
      <c r="F41" s="5">
        <v>246.72</v>
      </c>
      <c r="G41" s="5">
        <f>ROUND(E41*F41*B41/1000,2)</f>
        <v>561.03</v>
      </c>
      <c r="H41" s="5"/>
      <c r="J41" s="4">
        <f t="shared" si="1"/>
        <v>251.65</v>
      </c>
    </row>
    <row r="42" spans="1:10" ht="11.25" customHeight="1" x14ac:dyDescent="0.2">
      <c r="A42" s="6" t="s">
        <v>61</v>
      </c>
      <c r="B42" s="7"/>
      <c r="C42" s="7"/>
      <c r="D42" s="7"/>
      <c r="E42" s="7"/>
      <c r="F42" s="8"/>
      <c r="G42" s="9">
        <f>SUM(G39:G41)</f>
        <v>1017.03</v>
      </c>
      <c r="H42" s="5"/>
      <c r="J42" s="4">
        <f t="shared" si="1"/>
        <v>0</v>
      </c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J43" s="4">
        <f t="shared" si="1"/>
        <v>0</v>
      </c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1.9890000000000001</v>
      </c>
      <c r="F44" s="5">
        <v>542.24</v>
      </c>
      <c r="G44" s="18">
        <f>ROUND(E44*F44*B44/1000,2)</f>
        <v>393.66</v>
      </c>
      <c r="H44" s="5"/>
      <c r="J44" s="4">
        <f t="shared" si="1"/>
        <v>553.08000000000004</v>
      </c>
    </row>
    <row r="45" spans="1:10" ht="11.25" customHeight="1" x14ac:dyDescent="0.2">
      <c r="A45" s="6" t="s">
        <v>64</v>
      </c>
      <c r="B45" s="7"/>
      <c r="C45" s="7"/>
      <c r="D45" s="7"/>
      <c r="E45" s="7"/>
      <c r="F45" s="8"/>
      <c r="G45" s="19">
        <f>SUM(G44)</f>
        <v>393.66</v>
      </c>
      <c r="H45" s="5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77</v>
      </c>
      <c r="D54" s="5" t="s">
        <v>19</v>
      </c>
      <c r="E54" s="5">
        <v>1903.5</v>
      </c>
      <c r="F54" s="5">
        <v>0</v>
      </c>
      <c r="G54" s="5">
        <v>219.39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28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28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86</v>
      </c>
      <c r="B62" s="5">
        <v>1</v>
      </c>
      <c r="C62" s="5" t="s">
        <v>81</v>
      </c>
      <c r="D62" s="5" t="s">
        <v>28</v>
      </c>
      <c r="E62" s="5">
        <v>6</v>
      </c>
      <c r="F62" s="5">
        <v>0</v>
      </c>
      <c r="G62" s="5">
        <v>27.59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36.94</v>
      </c>
      <c r="H66" s="5" t="s">
        <v>71</v>
      </c>
    </row>
    <row r="67" spans="1:8" ht="11.25" customHeight="1" x14ac:dyDescent="0.2">
      <c r="A67" s="5" t="s">
        <v>91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33.42</v>
      </c>
      <c r="H67" s="5" t="s">
        <v>71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69</v>
      </c>
      <c r="D71" s="5" t="s">
        <v>19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28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28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28</v>
      </c>
      <c r="E74" s="5">
        <v>480</v>
      </c>
      <c r="F74" s="5">
        <v>0</v>
      </c>
      <c r="G74" s="5">
        <v>57.59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110.36</v>
      </c>
      <c r="H75" s="5" t="s">
        <v>71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70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275.91000000000003</v>
      </c>
      <c r="H77" s="5" t="s">
        <v>71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28</v>
      </c>
      <c r="E79" s="5">
        <v>72</v>
      </c>
      <c r="F79" s="5">
        <v>0</v>
      </c>
      <c r="G79" s="5">
        <v>86.89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28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28</v>
      </c>
      <c r="E81" s="5">
        <v>264</v>
      </c>
      <c r="F81" s="5">
        <v>0</v>
      </c>
      <c r="G81" s="5">
        <v>78.290000000000006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28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28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70.36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28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28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175.91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102.03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109.06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123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1</v>
      </c>
      <c r="C100" s="5" t="s">
        <v>126</v>
      </c>
      <c r="D100" s="5" t="s">
        <v>47</v>
      </c>
      <c r="E100" s="5">
        <v>0</v>
      </c>
      <c r="F100" s="5">
        <v>0</v>
      </c>
      <c r="G100" s="5">
        <v>38.65</v>
      </c>
      <c r="H100" s="5" t="s">
        <v>126</v>
      </c>
    </row>
    <row r="101" spans="1:8" ht="11.25" customHeight="1" x14ac:dyDescent="0.2">
      <c r="A101" s="5" t="s">
        <v>127</v>
      </c>
      <c r="B101" s="5">
        <v>1</v>
      </c>
      <c r="C101" s="5" t="s">
        <v>126</v>
      </c>
      <c r="D101" s="5" t="s">
        <v>19</v>
      </c>
      <c r="E101" s="5">
        <v>0</v>
      </c>
      <c r="F101" s="5">
        <v>0</v>
      </c>
      <c r="G101" s="5">
        <v>36.54</v>
      </c>
      <c r="H101" s="5" t="s">
        <v>126</v>
      </c>
    </row>
    <row r="102" spans="1:8" ht="11.25" customHeight="1" x14ac:dyDescent="0.2">
      <c r="A102" s="5" t="s">
        <v>128</v>
      </c>
      <c r="B102" s="5">
        <v>1</v>
      </c>
      <c r="C102" s="5" t="s">
        <v>126</v>
      </c>
      <c r="D102" s="5" t="s">
        <v>19</v>
      </c>
      <c r="E102" s="5">
        <v>0</v>
      </c>
      <c r="F102" s="5">
        <v>0</v>
      </c>
      <c r="G102" s="5">
        <v>85.18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28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77</v>
      </c>
      <c r="D107" s="5" t="s">
        <v>47</v>
      </c>
      <c r="E107" s="5">
        <v>0</v>
      </c>
      <c r="F107" s="5">
        <v>0</v>
      </c>
      <c r="G107" s="5">
        <v>351.81</v>
      </c>
      <c r="H107" s="5"/>
    </row>
    <row r="108" spans="1:8" ht="11.25" customHeight="1" x14ac:dyDescent="0.2">
      <c r="A108" s="5" t="s">
        <v>134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175.91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2071.83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28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28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1</v>
      </c>
      <c r="C115" s="5" t="s">
        <v>126</v>
      </c>
      <c r="D115" s="5" t="s">
        <v>70</v>
      </c>
      <c r="E115" s="5">
        <v>0</v>
      </c>
      <c r="F115" s="5">
        <v>0</v>
      </c>
      <c r="G115" s="23">
        <f>188.22+10</f>
        <v>198.22</v>
      </c>
      <c r="H115" s="5" t="s">
        <v>126</v>
      </c>
    </row>
    <row r="116" spans="1:8" ht="11.25" customHeight="1" x14ac:dyDescent="0.2">
      <c r="A116" s="5" t="s">
        <v>141</v>
      </c>
      <c r="B116" s="5">
        <v>1</v>
      </c>
      <c r="C116" s="5" t="s">
        <v>126</v>
      </c>
      <c r="D116" s="5" t="s">
        <v>70</v>
      </c>
      <c r="E116" s="5">
        <v>0</v>
      </c>
      <c r="F116" s="5">
        <v>0</v>
      </c>
      <c r="G116" s="5">
        <v>150.58000000000001</v>
      </c>
      <c r="H116" s="5" t="s">
        <v>126</v>
      </c>
    </row>
    <row r="117" spans="1:8" ht="11.25" customHeight="1" x14ac:dyDescent="0.2">
      <c r="A117" s="5" t="s">
        <v>142</v>
      </c>
      <c r="B117" s="5">
        <v>1</v>
      </c>
      <c r="C117" s="5" t="s">
        <v>126</v>
      </c>
      <c r="D117" s="5" t="s">
        <v>19</v>
      </c>
      <c r="E117" s="5">
        <v>0</v>
      </c>
      <c r="F117" s="5">
        <v>0</v>
      </c>
      <c r="G117" s="5">
        <v>17.59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28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70</v>
      </c>
      <c r="E120" s="5">
        <v>1000</v>
      </c>
      <c r="F120" s="5">
        <v>102.65</v>
      </c>
      <c r="G120" s="5">
        <v>102.65</v>
      </c>
      <c r="H120" s="5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70</v>
      </c>
      <c r="E121" s="5">
        <v>0</v>
      </c>
      <c r="F121" s="5">
        <v>0</v>
      </c>
      <c r="G121" s="5">
        <v>130.63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28</v>
      </c>
      <c r="E122" s="5">
        <v>0</v>
      </c>
      <c r="F122" s="5">
        <v>0</v>
      </c>
      <c r="G122" s="5">
        <v>28.95</v>
      </c>
      <c r="H122" s="5" t="s">
        <v>81</v>
      </c>
    </row>
    <row r="123" spans="1:8" ht="11.25" customHeight="1" x14ac:dyDescent="0.2">
      <c r="A123" s="5" t="s">
        <v>148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19.559999999999999</v>
      </c>
      <c r="H123" s="5"/>
    </row>
    <row r="124" spans="1:8" ht="11.25" customHeight="1" x14ac:dyDescent="0.2">
      <c r="A124" s="5" t="s">
        <v>149</v>
      </c>
      <c r="B124" s="5">
        <v>1</v>
      </c>
      <c r="C124" s="5" t="s">
        <v>126</v>
      </c>
      <c r="D124" s="5" t="s">
        <v>28</v>
      </c>
      <c r="E124" s="5">
        <v>0</v>
      </c>
      <c r="F124" s="5">
        <v>0</v>
      </c>
      <c r="G124" s="5">
        <v>40.46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24">
        <v>174</v>
      </c>
      <c r="G125" s="18">
        <v>174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21.95</v>
      </c>
      <c r="G126" s="5">
        <v>21.95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65.31</v>
      </c>
      <c r="G127" s="5">
        <v>65.31</v>
      </c>
      <c r="H127" s="5"/>
    </row>
    <row r="128" spans="1:8" ht="11.25" customHeight="1" x14ac:dyDescent="0.2">
      <c r="A128" s="5" t="s">
        <v>153</v>
      </c>
      <c r="B128" s="5">
        <v>1</v>
      </c>
      <c r="C128" s="5" t="s">
        <v>126</v>
      </c>
      <c r="D128" s="5" t="s">
        <v>28</v>
      </c>
      <c r="E128" s="5">
        <v>0</v>
      </c>
      <c r="F128" s="5">
        <v>0</v>
      </c>
      <c r="G128" s="5">
        <v>18.649999999999999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28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28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1</v>
      </c>
      <c r="C131" s="5" t="s">
        <v>126</v>
      </c>
      <c r="D131" s="5" t="s">
        <v>70</v>
      </c>
      <c r="E131" s="5">
        <v>0</v>
      </c>
      <c r="F131" s="5">
        <v>0</v>
      </c>
      <c r="G131" s="23">
        <f>263.61+10</f>
        <v>273.61</v>
      </c>
      <c r="H131" s="5" t="s">
        <v>126</v>
      </c>
    </row>
    <row r="132" spans="1:8" ht="11.25" customHeight="1" x14ac:dyDescent="0.2">
      <c r="A132" s="5" t="s">
        <v>158</v>
      </c>
      <c r="B132" s="5">
        <v>1</v>
      </c>
      <c r="C132" s="5" t="s">
        <v>126</v>
      </c>
      <c r="D132" s="5" t="s">
        <v>70</v>
      </c>
      <c r="E132" s="5">
        <v>0</v>
      </c>
      <c r="F132" s="5">
        <v>0</v>
      </c>
      <c r="G132" s="23">
        <f>184.46+10</f>
        <v>194.46</v>
      </c>
      <c r="H132" s="5" t="s">
        <v>126</v>
      </c>
    </row>
    <row r="133" spans="1:8" ht="11.25" customHeight="1" x14ac:dyDescent="0.2">
      <c r="A133" s="5" t="s">
        <v>159</v>
      </c>
      <c r="B133" s="5">
        <v>1</v>
      </c>
      <c r="C133" s="5" t="s">
        <v>126</v>
      </c>
      <c r="D133" s="5" t="s">
        <v>70</v>
      </c>
      <c r="E133" s="5">
        <v>0</v>
      </c>
      <c r="F133" s="5">
        <v>0</v>
      </c>
      <c r="G133" s="23">
        <f>225.87+10</f>
        <v>235.87</v>
      </c>
      <c r="H133" s="5" t="s">
        <v>126</v>
      </c>
    </row>
    <row r="134" spans="1:8" ht="11.25" customHeight="1" x14ac:dyDescent="0.2">
      <c r="A134" s="5" t="s">
        <v>160</v>
      </c>
      <c r="B134" s="5">
        <v>1</v>
      </c>
      <c r="C134" s="5" t="s">
        <v>126</v>
      </c>
      <c r="D134" s="5" t="s">
        <v>70</v>
      </c>
      <c r="E134" s="5">
        <v>0</v>
      </c>
      <c r="F134" s="5">
        <v>0</v>
      </c>
      <c r="G134" s="23">
        <f>191.98+10</f>
        <v>201.98</v>
      </c>
      <c r="H134" s="5" t="s">
        <v>126</v>
      </c>
    </row>
    <row r="135" spans="1:8" ht="11.25" customHeight="1" x14ac:dyDescent="0.2">
      <c r="A135" s="5" t="s">
        <v>161</v>
      </c>
      <c r="B135" s="5">
        <v>1</v>
      </c>
      <c r="C135" s="5" t="s">
        <v>126</v>
      </c>
      <c r="D135" s="5" t="s">
        <v>70</v>
      </c>
      <c r="E135" s="5">
        <v>0</v>
      </c>
      <c r="F135" s="5">
        <v>0</v>
      </c>
      <c r="G135" s="23">
        <f>112.93+10</f>
        <v>122.93</v>
      </c>
      <c r="H135" s="5" t="s">
        <v>126</v>
      </c>
    </row>
    <row r="136" spans="1:8" ht="11.25" customHeight="1" x14ac:dyDescent="0.2">
      <c r="A136" s="5" t="s">
        <v>162</v>
      </c>
      <c r="B136" s="5">
        <v>1</v>
      </c>
      <c r="C136" s="5" t="s">
        <v>126</v>
      </c>
      <c r="D136" s="5" t="s">
        <v>70</v>
      </c>
      <c r="E136" s="5">
        <v>0</v>
      </c>
      <c r="F136" s="5">
        <v>0</v>
      </c>
      <c r="G136" s="5">
        <v>31.66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38.700000000000003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59.82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131</v>
      </c>
      <c r="D153" s="5" t="s">
        <v>47</v>
      </c>
      <c r="E153" s="5">
        <v>0</v>
      </c>
      <c r="F153" s="5">
        <v>0</v>
      </c>
      <c r="G153" s="23">
        <f>105.54+10</f>
        <v>115.54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131</v>
      </c>
      <c r="D154" s="5" t="s">
        <v>47</v>
      </c>
      <c r="E154" s="5">
        <v>0</v>
      </c>
      <c r="F154" s="5">
        <v>0</v>
      </c>
      <c r="G154" s="5">
        <v>17.59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2260.7100000000005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156</v>
      </c>
      <c r="D157" s="5" t="s">
        <v>28</v>
      </c>
      <c r="E157" s="5">
        <v>24</v>
      </c>
      <c r="F157" s="5">
        <f>ROUND(G157/E157/B157*1000,2)</f>
        <v>114.93</v>
      </c>
      <c r="G157" s="5">
        <v>1006.82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9">
        <f>SUM(G157)</f>
        <v>1006.82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70</v>
      </c>
      <c r="E161" s="5">
        <v>12</v>
      </c>
      <c r="F161" s="5">
        <v>1281.72</v>
      </c>
      <c r="G161" s="5">
        <f>ROUND(E161*F161*B161/1000,2)</f>
        <v>184.57</v>
      </c>
      <c r="H161" s="5" t="s">
        <v>23</v>
      </c>
    </row>
    <row r="162" spans="1:8" ht="11.25" customHeight="1" x14ac:dyDescent="0.2">
      <c r="A162" s="5" t="s">
        <v>187</v>
      </c>
      <c r="B162" s="5">
        <v>1</v>
      </c>
      <c r="C162" s="5" t="s">
        <v>81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184.57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46.51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46.51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0</v>
      </c>
      <c r="C170" s="5" t="s">
        <v>196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197</v>
      </c>
      <c r="B171" s="5">
        <v>0</v>
      </c>
      <c r="C171" s="5" t="s">
        <v>196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365</v>
      </c>
      <c r="C174" s="5" t="s">
        <v>201</v>
      </c>
      <c r="D174" s="5" t="s">
        <v>70</v>
      </c>
      <c r="E174" s="5">
        <v>0</v>
      </c>
      <c r="F174" s="5">
        <v>0</v>
      </c>
      <c r="G174" s="5">
        <v>107.25</v>
      </c>
      <c r="H174" s="5" t="s">
        <v>201</v>
      </c>
    </row>
    <row r="175" spans="1:8" ht="11.25" customHeight="1" x14ac:dyDescent="0.2">
      <c r="A175" s="5" t="s">
        <v>202</v>
      </c>
      <c r="B175" s="5">
        <v>365</v>
      </c>
      <c r="C175" s="5" t="s">
        <v>201</v>
      </c>
      <c r="D175" s="5" t="s">
        <v>70</v>
      </c>
      <c r="E175" s="5">
        <v>0</v>
      </c>
      <c r="F175" s="5">
        <v>0</v>
      </c>
      <c r="G175" s="5">
        <v>78.56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185.81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365</v>
      </c>
      <c r="C178" s="5" t="s">
        <v>131</v>
      </c>
      <c r="D178" s="5"/>
      <c r="E178" s="5">
        <v>0</v>
      </c>
      <c r="F178" s="5">
        <v>0</v>
      </c>
      <c r="G178" s="23">
        <f>231.92+35.76</f>
        <v>267.68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267.68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365</v>
      </c>
      <c r="C182" s="5" t="s">
        <v>131</v>
      </c>
      <c r="D182" s="5" t="s">
        <v>47</v>
      </c>
      <c r="E182" s="5">
        <v>0</v>
      </c>
      <c r="F182" s="5">
        <v>0</v>
      </c>
      <c r="G182" s="23">
        <f>87.87+20</f>
        <v>107.87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107.87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52.57</v>
      </c>
      <c r="H187" s="5" t="s">
        <v>25</v>
      </c>
    </row>
    <row r="188" spans="1:8" ht="11.25" customHeight="1" x14ac:dyDescent="0.2">
      <c r="A188" s="5" t="s">
        <v>214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26.38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81</v>
      </c>
      <c r="D189" s="5" t="s">
        <v>28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78.95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196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196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196</v>
      </c>
      <c r="D202" s="5" t="s">
        <v>28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196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ht="11.25" customHeight="1" x14ac:dyDescent="0.2">
      <c r="A206" s="6" t="s">
        <v>235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236</v>
      </c>
      <c r="B207" s="7"/>
      <c r="C207" s="7"/>
      <c r="D207" s="7"/>
      <c r="E207" s="7"/>
      <c r="F207" s="8"/>
      <c r="G207" s="9">
        <f>G37+G42+G45+G109+G155+G158+G163+G168+G172+G176+G179+G185+G194+G206+G4</f>
        <v>9788.6100000000024</v>
      </c>
      <c r="H207" s="5"/>
    </row>
    <row r="209" spans="1:8" x14ac:dyDescent="0.2">
      <c r="E209" s="4" t="s">
        <v>239</v>
      </c>
      <c r="F209" s="4">
        <v>26.53</v>
      </c>
      <c r="G209" s="13">
        <f>G207*1000/F210/12</f>
        <v>26.52998666536573</v>
      </c>
      <c r="H209" s="14">
        <f>F209/G209</f>
        <v>1.0000005026249896</v>
      </c>
    </row>
    <row r="210" spans="1:8" x14ac:dyDescent="0.2">
      <c r="E210" s="4" t="s">
        <v>240</v>
      </c>
      <c r="F210" s="15">
        <v>30747</v>
      </c>
      <c r="G210" s="17">
        <f>F210*F209*12/1000</f>
        <v>9788.61492</v>
      </c>
    </row>
    <row r="211" spans="1:8" x14ac:dyDescent="0.2">
      <c r="G211" s="13"/>
    </row>
    <row r="212" spans="1:8" x14ac:dyDescent="0.2">
      <c r="F212" s="4" t="s">
        <v>241</v>
      </c>
      <c r="G212" s="13">
        <f>G210-G207</f>
        <v>4.9199999975826358E-3</v>
      </c>
      <c r="H212" s="16">
        <f>G214-G207</f>
        <v>-978.85657200000242</v>
      </c>
    </row>
    <row r="213" spans="1:8" x14ac:dyDescent="0.2">
      <c r="G213" s="13"/>
    </row>
    <row r="214" spans="1:8" x14ac:dyDescent="0.2">
      <c r="G214" s="13">
        <f>G210*0.9</f>
        <v>8809.753428</v>
      </c>
    </row>
    <row r="215" spans="1:8" x14ac:dyDescent="0.2">
      <c r="F215" s="4" t="s">
        <v>242</v>
      </c>
      <c r="G215" s="17">
        <f>G210*0.1</f>
        <v>978.861492</v>
      </c>
    </row>
    <row r="216" spans="1:8" x14ac:dyDescent="0.2">
      <c r="G216" s="13">
        <f>SUM(G214:G215)</f>
        <v>9788.61492</v>
      </c>
    </row>
    <row r="219" spans="1:8" x14ac:dyDescent="0.2">
      <c r="A219" s="22" t="s">
        <v>246</v>
      </c>
      <c r="B219" s="22"/>
      <c r="C219" s="22"/>
      <c r="D219" s="22"/>
      <c r="E219" s="22"/>
      <c r="F219" s="22"/>
      <c r="G219" s="22" t="s">
        <v>247</v>
      </c>
    </row>
    <row r="223" spans="1:8" x14ac:dyDescent="0.2">
      <c r="A223" s="22" t="s">
        <v>249</v>
      </c>
      <c r="B223" s="22"/>
      <c r="C223" s="22"/>
      <c r="D223" s="22"/>
      <c r="E223" s="22"/>
      <c r="F223" s="22"/>
      <c r="G223" s="22" t="s">
        <v>250</v>
      </c>
    </row>
    <row r="230" spans="1:1" x14ac:dyDescent="0.2">
      <c r="A230" s="4" t="s">
        <v>251</v>
      </c>
    </row>
    <row r="231" spans="1:1" x14ac:dyDescent="0.2">
      <c r="A231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2016-11-08T08:28:21Z</dcterms:modified>
</cp:coreProperties>
</file>