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2015" sheetId="1" state="hidden" r:id="rId1"/>
    <sheet name="План 2016" sheetId="2" state="hidden" r:id="rId2"/>
    <sheet name="2017" sheetId="3" r:id="rId3"/>
  </sheets>
  <definedNames>
    <definedName name="_xlnm._FilterDatabase" localSheetId="0" hidden="1">'2015'!$A$3:$I$206</definedName>
  </definedNames>
  <calcPr calcId="145621"/>
</workbook>
</file>

<file path=xl/calcChain.xml><?xml version="1.0" encoding="utf-8"?>
<calcChain xmlns="http://schemas.openxmlformats.org/spreadsheetml/2006/main">
  <c r="G115" i="3" l="1"/>
  <c r="G133" i="3"/>
  <c r="G132" i="3"/>
  <c r="G131" i="3"/>
  <c r="G178" i="3"/>
  <c r="G182" i="3"/>
  <c r="F15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57" i="2"/>
  <c r="G158" i="2" s="1"/>
  <c r="G44" i="2"/>
  <c r="G45" i="2" s="1"/>
  <c r="G41" i="2"/>
  <c r="G39" i="2"/>
  <c r="G36" i="2"/>
  <c r="G35" i="2"/>
  <c r="G33" i="2"/>
  <c r="G37" i="2" s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G206" i="2"/>
  <c r="G194" i="2"/>
  <c r="G185" i="2"/>
  <c r="G179" i="2"/>
  <c r="G176" i="2"/>
  <c r="G172" i="2"/>
  <c r="G168" i="2"/>
  <c r="G163" i="2"/>
  <c r="G155" i="2"/>
  <c r="G109" i="2"/>
  <c r="G214" i="3" l="1"/>
  <c r="G212" i="3"/>
  <c r="G215" i="3"/>
  <c r="G42" i="2"/>
  <c r="G207" i="2" s="1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14" i="2"/>
  <c r="G212" i="2"/>
  <c r="G215" i="2"/>
  <c r="G216" i="2" l="1"/>
  <c r="H212" i="2"/>
</calcChain>
</file>

<file path=xl/sharedStrings.xml><?xml version="1.0" encoding="utf-8"?>
<sst xmlns="http://schemas.openxmlformats.org/spreadsheetml/2006/main" count="1923" uniqueCount="255">
  <si>
    <t>Шипиловская ул., д.41,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</si>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</sst>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3" sqref="A43"/>
    </sheetView>
  </sheetViews>
  <sheetFormatPr defaultRowHeight="11.25" customHeight="1" x14ac:dyDescent="0.2"/>
  <cols>
    <col min="1" max="1" width="49" style="4" customWidth="1"/>
    <col min="2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1.25" customHeight="1" x14ac:dyDescent="0.2">
      <c r="A3" s="2" t="s">
        <v>1</v>
      </c>
      <c r="B3" s="29" t="s">
        <v>2</v>
      </c>
      <c r="C3" s="29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0" t="s">
        <v>8</v>
      </c>
      <c r="B4" s="30"/>
      <c r="C4" s="30"/>
      <c r="D4" s="30"/>
      <c r="E4" s="30"/>
      <c r="F4" s="30"/>
      <c r="G4" s="30"/>
      <c r="H4" s="30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355.75</v>
      </c>
      <c r="F5" s="3">
        <v>2.2799999999999998</v>
      </c>
      <c r="G5" s="3">
        <v>242.52199999999999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355.6</v>
      </c>
      <c r="F6" s="3">
        <v>3.23</v>
      </c>
      <c r="G6" s="3">
        <v>13.782999999999999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1246.8</v>
      </c>
      <c r="F7" s="3">
        <v>1.99</v>
      </c>
      <c r="G7" s="3">
        <v>129.01900000000001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1244.4000000000001</v>
      </c>
      <c r="F8" s="3">
        <v>2.54</v>
      </c>
      <c r="G8" s="3">
        <v>37.929000000000002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80</v>
      </c>
      <c r="F9" s="3">
        <v>3.08</v>
      </c>
      <c r="G9" s="3">
        <v>73.674000000000007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40</v>
      </c>
      <c r="F10" s="3">
        <v>19.63</v>
      </c>
      <c r="G10" s="3">
        <v>40.83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18</v>
      </c>
      <c r="F11" s="3">
        <v>3.25</v>
      </c>
      <c r="G11" s="3">
        <v>17.492000000000001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115</v>
      </c>
      <c r="F13" s="3">
        <v>8.3699999999999992</v>
      </c>
      <c r="G13" s="3">
        <v>0.96299999999999997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6490</v>
      </c>
      <c r="F14" s="3">
        <v>2.78</v>
      </c>
      <c r="G14" s="3">
        <v>18.042000000000002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304</v>
      </c>
      <c r="F15" s="3">
        <v>1.73</v>
      </c>
      <c r="G15" s="3">
        <v>0.52600000000000002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8.3000000000000007</v>
      </c>
      <c r="F17" s="3">
        <v>4.04</v>
      </c>
      <c r="G17" s="3">
        <v>6.7000000000000004E-2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144</v>
      </c>
      <c r="F20" s="3">
        <v>2.4900000000000002</v>
      </c>
      <c r="G20" s="3">
        <v>0.35899999999999999</v>
      </c>
      <c r="H20" s="3" t="s">
        <v>25</v>
      </c>
    </row>
    <row r="21" spans="1:8" ht="11.25" customHeight="1" x14ac:dyDescent="0.2">
      <c r="A21" s="3" t="s">
        <v>34</v>
      </c>
      <c r="B21" s="3">
        <v>2</v>
      </c>
      <c r="C21" s="3" t="s">
        <v>10</v>
      </c>
      <c r="D21" s="3" t="s">
        <v>11</v>
      </c>
      <c r="E21" s="3">
        <v>36</v>
      </c>
      <c r="F21" s="3">
        <v>5.0199999999999996</v>
      </c>
      <c r="G21" s="3">
        <v>0.36099999999999999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144</v>
      </c>
      <c r="F22" s="3">
        <v>2.4900000000000002</v>
      </c>
      <c r="G22" s="3">
        <v>0.35899999999999999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24</v>
      </c>
      <c r="F23" s="3">
        <v>2.02</v>
      </c>
      <c r="G23" s="3">
        <v>4.8000000000000001E-2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2377</v>
      </c>
      <c r="F24" s="3">
        <v>2.0299999999999998</v>
      </c>
      <c r="G24" s="3">
        <v>9.6509999999999998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36.200000000000003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0</v>
      </c>
      <c r="F31" s="3">
        <v>0</v>
      </c>
      <c r="G31" s="3">
        <v>0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2063</v>
      </c>
      <c r="F32" s="3">
        <v>1.67</v>
      </c>
      <c r="G32" s="3">
        <v>3.4449999999999998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25</v>
      </c>
      <c r="F34" s="3">
        <v>8.2899999999999991</v>
      </c>
      <c r="G34" s="3">
        <v>75.646000000000001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72</v>
      </c>
      <c r="F35" s="3">
        <v>3.59</v>
      </c>
      <c r="G35" s="3">
        <v>6.2039999999999997</v>
      </c>
      <c r="H35" s="3"/>
    </row>
    <row r="36" spans="1:8" s="10" customFormat="1" ht="11.25" customHeight="1" x14ac:dyDescent="0.2">
      <c r="A36" s="31" t="s">
        <v>56</v>
      </c>
      <c r="B36" s="31"/>
      <c r="C36" s="31"/>
      <c r="D36" s="31"/>
      <c r="E36" s="31"/>
      <c r="F36" s="31"/>
      <c r="G36" s="9">
        <f>SUM(G5:G35)</f>
        <v>707.12</v>
      </c>
      <c r="H36" s="9"/>
    </row>
    <row r="37" spans="1:8" ht="11.25" customHeight="1" x14ac:dyDescent="0.2">
      <c r="A37" s="30" t="s">
        <v>57</v>
      </c>
      <c r="B37" s="30"/>
      <c r="C37" s="30"/>
      <c r="D37" s="30"/>
      <c r="E37" s="30"/>
      <c r="F37" s="30"/>
      <c r="G37" s="30"/>
      <c r="H37" s="30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2.89</v>
      </c>
      <c r="F38" s="3">
        <v>185.46</v>
      </c>
      <c r="G38" s="3">
        <v>195.63200000000001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2.89</v>
      </c>
      <c r="F40" s="3">
        <v>299.37</v>
      </c>
      <c r="G40" s="3">
        <v>315.79000000000002</v>
      </c>
      <c r="H40" s="3"/>
    </row>
    <row r="41" spans="1:8" s="10" customFormat="1" ht="11.25" customHeight="1" x14ac:dyDescent="0.2">
      <c r="A41" s="31" t="s">
        <v>62</v>
      </c>
      <c r="B41" s="31"/>
      <c r="C41" s="31"/>
      <c r="D41" s="31"/>
      <c r="E41" s="31"/>
      <c r="F41" s="31"/>
      <c r="G41" s="9">
        <f>SUM(G38:G40)</f>
        <v>511.42200000000003</v>
      </c>
      <c r="H41" s="9"/>
    </row>
    <row r="42" spans="1:8" ht="11.25" customHeight="1" x14ac:dyDescent="0.2">
      <c r="A42" s="30" t="s">
        <v>63</v>
      </c>
      <c r="B42" s="30"/>
      <c r="C42" s="30"/>
      <c r="D42" s="30"/>
      <c r="E42" s="30"/>
      <c r="F42" s="30"/>
      <c r="G42" s="30"/>
      <c r="H42" s="30"/>
    </row>
    <row r="43" spans="1:8" ht="11.25" customHeight="1" x14ac:dyDescent="0.2">
      <c r="A43" s="3" t="s">
        <v>64</v>
      </c>
      <c r="B43" s="3">
        <v>1</v>
      </c>
      <c r="C43" s="3" t="s">
        <v>10</v>
      </c>
      <c r="D43" s="3" t="s">
        <v>59</v>
      </c>
      <c r="E43" s="3">
        <v>27.95</v>
      </c>
      <c r="F43" s="3">
        <v>6460.68</v>
      </c>
      <c r="G43" s="3">
        <v>180.57599999999999</v>
      </c>
      <c r="H43" s="3"/>
    </row>
    <row r="44" spans="1:8" s="10" customFormat="1" ht="11.25" customHeight="1" x14ac:dyDescent="0.2">
      <c r="A44" s="31" t="s">
        <v>65</v>
      </c>
      <c r="B44" s="31"/>
      <c r="C44" s="31"/>
      <c r="D44" s="31"/>
      <c r="E44" s="31"/>
      <c r="F44" s="31"/>
      <c r="G44" s="9">
        <f>SUM(G43)</f>
        <v>180.57599999999999</v>
      </c>
      <c r="H44" s="9"/>
    </row>
    <row r="45" spans="1:8" ht="11.25" customHeight="1" x14ac:dyDescent="0.2">
      <c r="A45" s="30" t="s">
        <v>66</v>
      </c>
      <c r="B45" s="30"/>
      <c r="C45" s="30"/>
      <c r="D45" s="30"/>
      <c r="E45" s="30"/>
      <c r="F45" s="30"/>
      <c r="G45" s="30"/>
      <c r="H45" s="30"/>
    </row>
    <row r="46" spans="1:8" ht="11.25" customHeight="1" x14ac:dyDescent="0.2">
      <c r="A46" s="30" t="s">
        <v>67</v>
      </c>
      <c r="B46" s="30"/>
      <c r="C46" s="30"/>
      <c r="D46" s="30"/>
      <c r="E46" s="30"/>
      <c r="F46" s="30"/>
      <c r="G46" s="30"/>
      <c r="H46" s="30"/>
    </row>
    <row r="47" spans="1:8" ht="11.25" customHeight="1" x14ac:dyDescent="0.2">
      <c r="A47" s="30" t="s">
        <v>68</v>
      </c>
      <c r="B47" s="30"/>
      <c r="C47" s="30"/>
      <c r="D47" s="30"/>
      <c r="E47" s="30"/>
      <c r="F47" s="30"/>
      <c r="G47" s="30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95.82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8.07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16.95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15.34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8.07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32.29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80.73</v>
      </c>
      <c r="H76" s="3" t="s">
        <v>72</v>
      </c>
    </row>
    <row r="77" spans="1:8" ht="11.25" customHeight="1" x14ac:dyDescent="0.2">
      <c r="A77" s="33" t="s">
        <v>103</v>
      </c>
      <c r="B77" s="34"/>
      <c r="C77" s="34"/>
      <c r="D77" s="34"/>
      <c r="E77" s="34"/>
      <c r="F77" s="34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7.75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8.4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3" t="s">
        <v>109</v>
      </c>
      <c r="B83" s="34"/>
      <c r="C83" s="34"/>
      <c r="D83" s="34"/>
      <c r="E83" s="34"/>
      <c r="F83" s="34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32.29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80.73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46.82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50.05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8.56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7.59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16.149999999999999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161.46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80.73</v>
      </c>
      <c r="H107" s="3"/>
    </row>
    <row r="108" spans="1:8" s="10" customFormat="1" ht="11.25" customHeight="1" x14ac:dyDescent="0.2">
      <c r="A108" s="31" t="s">
        <v>135</v>
      </c>
      <c r="B108" s="31"/>
      <c r="C108" s="31"/>
      <c r="D108" s="31"/>
      <c r="E108" s="31"/>
      <c r="F108" s="31"/>
      <c r="G108" s="9">
        <f>SUM(G48:G107)</f>
        <v>757.80000000000007</v>
      </c>
      <c r="H108" s="9"/>
    </row>
    <row r="109" spans="1:8" ht="11.25" customHeight="1" x14ac:dyDescent="0.2">
      <c r="A109" s="30" t="s">
        <v>103</v>
      </c>
      <c r="B109" s="30"/>
      <c r="C109" s="30"/>
      <c r="D109" s="30"/>
      <c r="E109" s="30"/>
      <c r="F109" s="30"/>
      <c r="G109" s="30"/>
      <c r="H109" s="30"/>
    </row>
    <row r="110" spans="1:8" ht="11.25" customHeight="1" x14ac:dyDescent="0.2">
      <c r="A110" s="30" t="s">
        <v>136</v>
      </c>
      <c r="B110" s="30"/>
      <c r="C110" s="30"/>
      <c r="D110" s="30"/>
      <c r="E110" s="30"/>
      <c r="F110" s="30"/>
      <c r="G110" s="30"/>
      <c r="H110" s="30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80.73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64.59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8.07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16.149999999999999</v>
      </c>
      <c r="G119" s="3">
        <v>16.149999999999999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48.44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8.4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7.75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0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65.63</v>
      </c>
      <c r="G124" s="3">
        <v>65.63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16.149999999999999</v>
      </c>
      <c r="G125" s="3">
        <v>16.149999999999999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141.38</v>
      </c>
      <c r="G126" s="3">
        <v>141.38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8.56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7.59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113.02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79.12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96.88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82.35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48.44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14.53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17.760000000000002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35.99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48.44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8.07</v>
      </c>
      <c r="H153" s="3"/>
    </row>
    <row r="154" spans="1:8" s="10" customFormat="1" ht="11.25" customHeight="1" x14ac:dyDescent="0.2">
      <c r="A154" s="31" t="s">
        <v>180</v>
      </c>
      <c r="B154" s="31"/>
      <c r="C154" s="31"/>
      <c r="D154" s="31"/>
      <c r="E154" s="31"/>
      <c r="F154" s="31"/>
      <c r="G154" s="9">
        <f>SUM(G111:G153)</f>
        <v>1018.0400000000001</v>
      </c>
      <c r="H154" s="9"/>
    </row>
    <row r="155" spans="1:8" ht="11.25" customHeight="1" x14ac:dyDescent="0.2">
      <c r="A155" s="30" t="s">
        <v>181</v>
      </c>
      <c r="B155" s="30"/>
      <c r="C155" s="30"/>
      <c r="D155" s="30"/>
      <c r="E155" s="30"/>
      <c r="F155" s="30"/>
      <c r="G155" s="30"/>
      <c r="H155" s="30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8</v>
      </c>
      <c r="F156" s="3">
        <v>104.11</v>
      </c>
      <c r="G156" s="3">
        <v>304.00099999999998</v>
      </c>
      <c r="H156" s="3" t="s">
        <v>156</v>
      </c>
    </row>
    <row r="157" spans="1:8" s="10" customFormat="1" ht="11.25" customHeight="1" x14ac:dyDescent="0.2">
      <c r="A157" s="31" t="s">
        <v>183</v>
      </c>
      <c r="B157" s="31"/>
      <c r="C157" s="31"/>
      <c r="D157" s="31"/>
      <c r="E157" s="31"/>
      <c r="F157" s="31"/>
      <c r="G157" s="9">
        <f>SUM(G156)</f>
        <v>304.00099999999998</v>
      </c>
      <c r="H157" s="9"/>
    </row>
    <row r="158" spans="1:8" ht="11.25" customHeight="1" x14ac:dyDescent="0.2">
      <c r="A158" s="30" t="s">
        <v>184</v>
      </c>
      <c r="B158" s="30"/>
      <c r="C158" s="30"/>
      <c r="D158" s="30"/>
      <c r="E158" s="30"/>
      <c r="F158" s="30"/>
      <c r="G158" s="30"/>
      <c r="H158" s="30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22</v>
      </c>
      <c r="D160" s="3" t="s">
        <v>71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1" t="s">
        <v>188</v>
      </c>
      <c r="B162" s="31"/>
      <c r="C162" s="31"/>
      <c r="D162" s="31"/>
      <c r="E162" s="31"/>
      <c r="F162" s="31"/>
      <c r="G162" s="9">
        <f>SUM(G159:G161)</f>
        <v>0</v>
      </c>
      <c r="H162" s="9"/>
    </row>
    <row r="163" spans="1:8" ht="11.25" customHeight="1" x14ac:dyDescent="0.2">
      <c r="A163" s="30" t="s">
        <v>189</v>
      </c>
      <c r="B163" s="30"/>
      <c r="C163" s="30"/>
      <c r="D163" s="30"/>
      <c r="E163" s="30"/>
      <c r="F163" s="30"/>
      <c r="G163" s="30"/>
      <c r="H163" s="30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12.13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1" t="s">
        <v>193</v>
      </c>
      <c r="B167" s="31"/>
      <c r="C167" s="31"/>
      <c r="D167" s="31"/>
      <c r="E167" s="31"/>
      <c r="F167" s="31"/>
      <c r="G167" s="9">
        <f>SUM(G164:G166)</f>
        <v>12.13</v>
      </c>
      <c r="H167" s="9"/>
    </row>
    <row r="168" spans="1:8" ht="11.25" customHeight="1" x14ac:dyDescent="0.2">
      <c r="A168" s="30" t="s">
        <v>194</v>
      </c>
      <c r="B168" s="30"/>
      <c r="C168" s="30"/>
      <c r="D168" s="30"/>
      <c r="E168" s="30"/>
      <c r="F168" s="30"/>
      <c r="G168" s="30"/>
      <c r="H168" s="30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1" t="s">
        <v>197</v>
      </c>
      <c r="B171" s="31"/>
      <c r="C171" s="31"/>
      <c r="D171" s="31"/>
      <c r="E171" s="31"/>
      <c r="F171" s="31"/>
      <c r="G171" s="9">
        <f>SUM(G169:G170)</f>
        <v>0</v>
      </c>
      <c r="H171" s="9"/>
    </row>
    <row r="172" spans="1:8" ht="11.25" customHeight="1" x14ac:dyDescent="0.2">
      <c r="A172" s="30" t="s">
        <v>198</v>
      </c>
      <c r="B172" s="30"/>
      <c r="C172" s="30"/>
      <c r="D172" s="30"/>
      <c r="E172" s="30"/>
      <c r="F172" s="30"/>
      <c r="G172" s="30"/>
      <c r="H172" s="30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8.4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7.75</v>
      </c>
      <c r="H174" s="3" t="s">
        <v>200</v>
      </c>
    </row>
    <row r="175" spans="1:8" s="10" customFormat="1" ht="11.25" customHeight="1" x14ac:dyDescent="0.2">
      <c r="A175" s="31" t="s">
        <v>202</v>
      </c>
      <c r="B175" s="31"/>
      <c r="C175" s="31"/>
      <c r="D175" s="31"/>
      <c r="E175" s="31"/>
      <c r="F175" s="31"/>
      <c r="G175" s="9">
        <f>SUM(G173:G174)</f>
        <v>16.149999999999999</v>
      </c>
      <c r="H175" s="9"/>
    </row>
    <row r="176" spans="1:8" ht="11.25" customHeight="1" x14ac:dyDescent="0.2">
      <c r="A176" s="30" t="s">
        <v>203</v>
      </c>
      <c r="B176" s="30"/>
      <c r="C176" s="30"/>
      <c r="D176" s="30"/>
      <c r="E176" s="30"/>
      <c r="F176" s="30"/>
      <c r="G176" s="30"/>
      <c r="H176" s="30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354.69</v>
      </c>
      <c r="H177" s="3"/>
    </row>
    <row r="178" spans="1:8" s="10" customFormat="1" ht="11.25" customHeight="1" x14ac:dyDescent="0.2">
      <c r="A178" s="31" t="s">
        <v>205</v>
      </c>
      <c r="B178" s="31"/>
      <c r="C178" s="31"/>
      <c r="D178" s="31"/>
      <c r="E178" s="31"/>
      <c r="F178" s="31"/>
      <c r="G178" s="9">
        <f>SUM(G177)</f>
        <v>354.69</v>
      </c>
      <c r="H178" s="9"/>
    </row>
    <row r="179" spans="1:8" ht="11.25" customHeight="1" x14ac:dyDescent="0.2">
      <c r="A179" s="30" t="s">
        <v>206</v>
      </c>
      <c r="B179" s="30"/>
      <c r="C179" s="30"/>
      <c r="D179" s="30"/>
      <c r="E179" s="30"/>
      <c r="F179" s="30"/>
      <c r="G179" s="30"/>
      <c r="H179" s="30"/>
    </row>
    <row r="180" spans="1:8" ht="11.25" customHeight="1" x14ac:dyDescent="0.2">
      <c r="A180" s="30" t="s">
        <v>53</v>
      </c>
      <c r="B180" s="30"/>
      <c r="C180" s="30"/>
      <c r="D180" s="30"/>
      <c r="E180" s="30"/>
      <c r="F180" s="30"/>
      <c r="G180" s="30"/>
      <c r="H180" s="30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200.44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1" t="s">
        <v>210</v>
      </c>
      <c r="B184" s="31"/>
      <c r="C184" s="31"/>
      <c r="D184" s="31"/>
      <c r="E184" s="31"/>
      <c r="F184" s="31"/>
      <c r="G184" s="9">
        <f>SUM(G181:G183)</f>
        <v>200.44</v>
      </c>
      <c r="H184" s="9"/>
    </row>
    <row r="185" spans="1:8" ht="11.25" customHeight="1" x14ac:dyDescent="0.2">
      <c r="A185" s="30" t="s">
        <v>211</v>
      </c>
      <c r="B185" s="30"/>
      <c r="C185" s="30"/>
      <c r="D185" s="30"/>
      <c r="E185" s="30"/>
      <c r="F185" s="30"/>
      <c r="G185" s="30"/>
      <c r="H185" s="30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26.001000000000001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13.15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1" t="s">
        <v>220</v>
      </c>
      <c r="B193" s="31"/>
      <c r="C193" s="31"/>
      <c r="D193" s="31"/>
      <c r="E193" s="31"/>
      <c r="F193" s="31"/>
      <c r="G193" s="9">
        <f>SUM(G186:G192)</f>
        <v>39.151000000000003</v>
      </c>
      <c r="H193" s="9"/>
    </row>
    <row r="194" spans="1:8" ht="11.25" customHeight="1" x14ac:dyDescent="0.2">
      <c r="A194" s="30" t="s">
        <v>221</v>
      </c>
      <c r="B194" s="30"/>
      <c r="C194" s="30"/>
      <c r="D194" s="30"/>
      <c r="E194" s="30"/>
      <c r="F194" s="30"/>
      <c r="G194" s="30"/>
      <c r="H194" s="30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1" t="s">
        <v>237</v>
      </c>
      <c r="B205" s="31"/>
      <c r="C205" s="31"/>
      <c r="D205" s="31"/>
      <c r="E205" s="31"/>
      <c r="F205" s="31"/>
      <c r="G205" s="9">
        <f>SUM(G195:G204)</f>
        <v>0</v>
      </c>
      <c r="H205" s="9"/>
    </row>
    <row r="206" spans="1:8" s="10" customFormat="1" ht="11.25" customHeight="1" x14ac:dyDescent="0.2">
      <c r="A206" s="31" t="s">
        <v>238</v>
      </c>
      <c r="B206" s="31"/>
      <c r="C206" s="31"/>
      <c r="D206" s="31"/>
      <c r="E206" s="31"/>
      <c r="F206" s="31"/>
      <c r="G206" s="9">
        <f>G36+G41+G44+G108+G154+G157+G162+G167+G171+G175+G178+G184+G193+G205</f>
        <v>4101.5200000000004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84" workbookViewId="0">
      <selection activeCell="A234" sqref="A234"/>
    </sheetView>
  </sheetViews>
  <sheetFormatPr defaultRowHeight="11.25" x14ac:dyDescent="0.2"/>
  <cols>
    <col min="1" max="1" width="49" style="4" customWidth="1"/>
    <col min="2" max="16384" width="9.140625" style="4"/>
  </cols>
  <sheetData>
    <row r="1" spans="1:8" s="1" customFormat="1" ht="15.75" x14ac:dyDescent="0.25">
      <c r="A1" s="5" t="s">
        <v>240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19" t="s">
        <v>241</v>
      </c>
      <c r="B4" s="13"/>
      <c r="C4" s="13"/>
      <c r="D4" s="12"/>
      <c r="E4" s="12"/>
      <c r="F4" s="12"/>
      <c r="G4" s="12">
        <v>435.07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355.75</v>
      </c>
      <c r="F6" s="3">
        <v>2.42</v>
      </c>
      <c r="G6" s="23">
        <f t="shared" ref="G6:G25" si="0">ROUND(E6*F6*B6/1000,2)</f>
        <v>258.27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355.6</v>
      </c>
      <c r="F7" s="3">
        <v>3.42</v>
      </c>
      <c r="G7" s="23">
        <f t="shared" si="0"/>
        <v>14.59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1246.8</v>
      </c>
      <c r="F8" s="3">
        <v>2.11</v>
      </c>
      <c r="G8" s="23">
        <f t="shared" si="0"/>
        <v>136.80000000000001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1244.4000000000001</v>
      </c>
      <c r="F9" s="3">
        <v>2.69</v>
      </c>
      <c r="G9" s="23">
        <f t="shared" si="0"/>
        <v>40.17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80</v>
      </c>
      <c r="F10" s="3">
        <v>3.26</v>
      </c>
      <c r="G10" s="23">
        <f t="shared" si="0"/>
        <v>78.239999999999995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40</v>
      </c>
      <c r="F11" s="3">
        <v>20.81</v>
      </c>
      <c r="G11" s="23">
        <f t="shared" si="0"/>
        <v>43.28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18</v>
      </c>
      <c r="F12" s="3">
        <v>3.45</v>
      </c>
      <c r="G12" s="23">
        <f t="shared" si="0"/>
        <v>18.63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115</v>
      </c>
      <c r="F14" s="3">
        <v>8.8699999999999992</v>
      </c>
      <c r="G14" s="23">
        <f t="shared" si="0"/>
        <v>1.02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6490</v>
      </c>
      <c r="F15" s="3">
        <v>2.95</v>
      </c>
      <c r="G15" s="23">
        <f t="shared" si="0"/>
        <v>19.149999999999999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304</v>
      </c>
      <c r="F16" s="3">
        <v>1.83</v>
      </c>
      <c r="G16" s="23">
        <f t="shared" si="0"/>
        <v>0.56000000000000005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2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8.3000000000000007</v>
      </c>
      <c r="F18" s="3">
        <v>4.28</v>
      </c>
      <c r="G18" s="23">
        <f t="shared" si="0"/>
        <v>7.0000000000000007E-2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2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144</v>
      </c>
      <c r="F21" s="3">
        <v>2.64</v>
      </c>
      <c r="G21" s="23">
        <f t="shared" si="0"/>
        <v>0.38</v>
      </c>
      <c r="H21" s="3" t="s">
        <v>25</v>
      </c>
    </row>
    <row r="22" spans="1:8" ht="11.25" customHeight="1" x14ac:dyDescent="0.2">
      <c r="A22" s="3" t="s">
        <v>34</v>
      </c>
      <c r="B22" s="3">
        <v>2</v>
      </c>
      <c r="C22" s="3" t="s">
        <v>10</v>
      </c>
      <c r="D22" s="3" t="s">
        <v>11</v>
      </c>
      <c r="E22" s="3">
        <v>36</v>
      </c>
      <c r="F22" s="3">
        <v>5.32</v>
      </c>
      <c r="G22" s="23">
        <f t="shared" si="0"/>
        <v>0.38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144</v>
      </c>
      <c r="F23" s="3">
        <v>2.64</v>
      </c>
      <c r="G23" s="23">
        <f t="shared" si="0"/>
        <v>0.38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24</v>
      </c>
      <c r="F24" s="3">
        <v>2.14</v>
      </c>
      <c r="G24" s="23">
        <f t="shared" si="0"/>
        <v>0.05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2377</v>
      </c>
      <c r="F25" s="3">
        <v>2.15</v>
      </c>
      <c r="G25" s="23">
        <f t="shared" si="0"/>
        <v>10.220000000000001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58.37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0</v>
      </c>
      <c r="F32" s="3"/>
      <c r="G32" s="3">
        <v>0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2063</v>
      </c>
      <c r="F33" s="3">
        <v>1.77</v>
      </c>
      <c r="G33" s="23">
        <f>ROUND(E33*F33*B33/1000,2)</f>
        <v>3.65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25</v>
      </c>
      <c r="F35" s="3">
        <v>8.7899999999999991</v>
      </c>
      <c r="G35" s="23">
        <f>ROUND(E35*F35*B35/1000,2)</f>
        <v>80.430000000000007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72</v>
      </c>
      <c r="F36" s="3">
        <v>3.81</v>
      </c>
      <c r="G36" s="23">
        <f>ROUND(E36*F36*B36/1000,2)</f>
        <v>6.58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771.21999999999991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2.89</v>
      </c>
      <c r="F39" s="3">
        <v>185.46</v>
      </c>
      <c r="G39" s="23">
        <f>ROUND(E39*F39*B39/1000,2)</f>
        <v>196.17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2.89</v>
      </c>
      <c r="F41" s="3">
        <v>299.37</v>
      </c>
      <c r="G41" s="23">
        <f>ROUND(E41*F41*B41/1000,2)</f>
        <v>316.66000000000003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512.83000000000004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0.93600000000000005</v>
      </c>
      <c r="F44" s="3">
        <v>531.61</v>
      </c>
      <c r="G44" s="23">
        <f>ROUND(E44*F44*B44/1000,2)</f>
        <v>182.12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182.12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95.82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8.07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16.95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15.34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8.07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32.29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80.73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27.75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28.4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32.29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80.73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46.82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50.05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10.56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12.59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23.15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161.46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100.73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831.8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85.57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68.47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8.07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26.15</v>
      </c>
      <c r="G120" s="3">
        <v>26.15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50.88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8.4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27.75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0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93.71</v>
      </c>
      <c r="G125" s="3">
        <v>93.71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11.82</v>
      </c>
      <c r="G126" s="3">
        <v>11.82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35.18</v>
      </c>
      <c r="G127" s="3">
        <v>35.18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8.56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7.59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119.8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83.87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102.69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87.29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51.35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15.4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17.760000000000002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3">
        <v>29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48.44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8.07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995.82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8</v>
      </c>
      <c r="F157" s="23">
        <v>97.8</v>
      </c>
      <c r="G157" s="23">
        <f>ROUND(E157*F157*B157/1000,2)</f>
        <v>286.36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286.36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22</v>
      </c>
      <c r="D161" s="3" t="s">
        <v>71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23.05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23.05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49.09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25.03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74.12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3">
        <v>142.80000000000001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4">
        <f>SUM(G178)</f>
        <v>142.80000000000001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55.97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55.97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25.56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13.94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4">
        <f>SUM(G187:G193)</f>
        <v>39.5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4350.6600000000008</v>
      </c>
      <c r="H207" s="14"/>
    </row>
    <row r="209" spans="1:8" hidden="1" x14ac:dyDescent="0.2">
      <c r="E209" s="4" t="s">
        <v>242</v>
      </c>
      <c r="F209" s="4">
        <f>(25.51*6+26.53*6)/12</f>
        <v>26.02</v>
      </c>
      <c r="G209" s="20">
        <f>G207*1000/F210/12</f>
        <v>26.020009042824238</v>
      </c>
      <c r="H209" s="21">
        <f>F209/G209</f>
        <v>0.999999652466522</v>
      </c>
    </row>
    <row r="210" spans="1:8" hidden="1" x14ac:dyDescent="0.2">
      <c r="E210" s="4" t="s">
        <v>243</v>
      </c>
      <c r="F210" s="4">
        <v>13933.7</v>
      </c>
      <c r="G210" s="20">
        <f>F210*F209*12/1000</f>
        <v>4350.658488</v>
      </c>
    </row>
    <row r="211" spans="1:8" hidden="1" x14ac:dyDescent="0.2">
      <c r="G211" s="20"/>
    </row>
    <row r="212" spans="1:8" hidden="1" x14ac:dyDescent="0.2">
      <c r="F212" s="4" t="s">
        <v>244</v>
      </c>
      <c r="G212" s="20">
        <f>G210-G207</f>
        <v>-1.5120000007300405E-3</v>
      </c>
      <c r="H212" s="22">
        <f>G214-G207</f>
        <v>-435.06736080000064</v>
      </c>
    </row>
    <row r="213" spans="1:8" hidden="1" x14ac:dyDescent="0.2">
      <c r="G213" s="20"/>
    </row>
    <row r="214" spans="1:8" hidden="1" x14ac:dyDescent="0.2">
      <c r="G214" s="20">
        <f>G210*0.9</f>
        <v>3915.5926392000001</v>
      </c>
    </row>
    <row r="215" spans="1:8" hidden="1" x14ac:dyDescent="0.2">
      <c r="F215" s="4" t="s">
        <v>245</v>
      </c>
      <c r="G215" s="20">
        <f>G210*0.1</f>
        <v>435.06584880000003</v>
      </c>
    </row>
    <row r="216" spans="1:8" hidden="1" x14ac:dyDescent="0.2">
      <c r="G216" s="20">
        <f>SUM(G214:G215)</f>
        <v>4350.658488</v>
      </c>
    </row>
    <row r="217" spans="1:8" hidden="1" x14ac:dyDescent="0.2"/>
    <row r="220" spans="1:8" x14ac:dyDescent="0.2">
      <c r="A220" s="28" t="s">
        <v>246</v>
      </c>
      <c r="B220" s="28"/>
      <c r="C220" s="28"/>
      <c r="D220" s="28"/>
      <c r="E220" s="28"/>
      <c r="F220" s="28"/>
      <c r="G220" s="28" t="s">
        <v>247</v>
      </c>
    </row>
  </sheetData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A199" workbookViewId="0">
      <selection activeCell="A224" sqref="A224:G232"/>
    </sheetView>
  </sheetViews>
  <sheetFormatPr defaultRowHeight="15" x14ac:dyDescent="0.2"/>
  <cols>
    <col min="1" max="1" width="49" style="4" customWidth="1"/>
    <col min="2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27" t="s">
        <v>1</v>
      </c>
      <c r="B3" s="6" t="s">
        <v>2</v>
      </c>
      <c r="C3" s="8"/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10" ht="11.25" customHeight="1" x14ac:dyDescent="0.2">
      <c r="A4" s="19" t="s">
        <v>241</v>
      </c>
      <c r="B4" s="26"/>
      <c r="C4" s="26"/>
      <c r="D4" s="27"/>
      <c r="E4" s="27"/>
      <c r="F4" s="27"/>
      <c r="G4" s="27">
        <v>443.59327320000011</v>
      </c>
      <c r="H4" s="27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355.75</v>
      </c>
      <c r="F6" s="3">
        <v>2.4700000000000002</v>
      </c>
      <c r="G6" s="23">
        <f t="shared" ref="G6:G25" si="0">ROUND(E6*F6*B6/1000,2)</f>
        <v>262.73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355.6</v>
      </c>
      <c r="F7" s="3">
        <v>3.49</v>
      </c>
      <c r="G7" s="23">
        <f t="shared" si="0"/>
        <v>14.89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1246.8</v>
      </c>
      <c r="F8" s="3">
        <v>2.15</v>
      </c>
      <c r="G8" s="23">
        <f t="shared" si="0"/>
        <v>139.38999999999999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1244.4000000000001</v>
      </c>
      <c r="F9" s="3">
        <v>2.74</v>
      </c>
      <c r="G9" s="23">
        <f t="shared" si="0"/>
        <v>40.92</v>
      </c>
      <c r="H9" s="3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80</v>
      </c>
      <c r="F10" s="3">
        <v>3.33</v>
      </c>
      <c r="G10" s="23">
        <f t="shared" si="0"/>
        <v>79.650000000000006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40</v>
      </c>
      <c r="F11" s="3">
        <v>21.23</v>
      </c>
      <c r="G11" s="23">
        <f t="shared" si="0"/>
        <v>44.16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18</v>
      </c>
      <c r="F12" s="3">
        <v>3.52</v>
      </c>
      <c r="G12" s="23">
        <f t="shared" si="0"/>
        <v>18.940000000000001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115</v>
      </c>
      <c r="F14" s="3">
        <v>9.0500000000000007</v>
      </c>
      <c r="G14" s="23">
        <f t="shared" si="0"/>
        <v>1.04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6490</v>
      </c>
      <c r="F15" s="3">
        <v>3.01</v>
      </c>
      <c r="G15" s="23">
        <f t="shared" si="0"/>
        <v>19.53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304</v>
      </c>
      <c r="F16" s="3">
        <v>1.87</v>
      </c>
      <c r="G16" s="23">
        <f t="shared" si="0"/>
        <v>0.56999999999999995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23">
        <f t="shared" si="0"/>
        <v>0</v>
      </c>
      <c r="H17" s="3" t="s">
        <v>25</v>
      </c>
      <c r="J17" s="4">
        <f t="shared" si="1"/>
        <v>0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8.3000000000000007</v>
      </c>
      <c r="F18" s="3">
        <v>4.37</v>
      </c>
      <c r="G18" s="23">
        <f t="shared" si="0"/>
        <v>7.0000000000000007E-2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23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144</v>
      </c>
      <c r="F21" s="3">
        <v>2.69</v>
      </c>
      <c r="G21" s="23">
        <f t="shared" si="0"/>
        <v>0.39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2</v>
      </c>
      <c r="C22" s="3" t="s">
        <v>10</v>
      </c>
      <c r="D22" s="3" t="s">
        <v>11</v>
      </c>
      <c r="E22" s="3">
        <v>36</v>
      </c>
      <c r="F22" s="3">
        <v>5.43</v>
      </c>
      <c r="G22" s="23">
        <f t="shared" si="0"/>
        <v>0.39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144</v>
      </c>
      <c r="F23" s="3">
        <v>2.69</v>
      </c>
      <c r="G23" s="23">
        <f t="shared" si="0"/>
        <v>0.39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24</v>
      </c>
      <c r="F24" s="3">
        <v>2.1800000000000002</v>
      </c>
      <c r="G24" s="23">
        <f t="shared" si="0"/>
        <v>0.05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2377</v>
      </c>
      <c r="F25" s="3">
        <v>2.19</v>
      </c>
      <c r="G25" s="23">
        <f t="shared" si="0"/>
        <v>10.41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  <c r="J26" s="4">
        <f t="shared" si="1"/>
        <v>0</v>
      </c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J29" s="4">
        <f t="shared" si="1"/>
        <v>0</v>
      </c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58.37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0</v>
      </c>
      <c r="F32" s="3">
        <v>0</v>
      </c>
      <c r="G32" s="3">
        <v>0</v>
      </c>
      <c r="H32" s="3" t="s">
        <v>25</v>
      </c>
      <c r="J32" s="4">
        <f t="shared" si="1"/>
        <v>0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2063</v>
      </c>
      <c r="F33" s="3">
        <v>1.81</v>
      </c>
      <c r="G33" s="23">
        <f>ROUND(E33*F33*B33/1000,2)</f>
        <v>3.73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J34" s="4">
        <f t="shared" si="1"/>
        <v>0</v>
      </c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25</v>
      </c>
      <c r="F35" s="3">
        <v>8.9700000000000006</v>
      </c>
      <c r="G35" s="23">
        <f>ROUND(E35*F35*B35/1000,2)</f>
        <v>81.849999999999994</v>
      </c>
      <c r="H35" s="3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72</v>
      </c>
      <c r="F36" s="3">
        <v>3.89</v>
      </c>
      <c r="G36" s="23">
        <f>ROUND(E36*F36*B36/1000,2)</f>
        <v>6.72</v>
      </c>
      <c r="H36" s="3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784.19</v>
      </c>
      <c r="H37" s="25"/>
      <c r="J37" s="4">
        <f t="shared" si="1"/>
        <v>0</v>
      </c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J38" s="4">
        <f t="shared" si="1"/>
        <v>0</v>
      </c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2.89</v>
      </c>
      <c r="F39" s="3">
        <v>189.17</v>
      </c>
      <c r="G39" s="23">
        <f>ROUND(E39*F39*B39/1000,2)</f>
        <v>199.55</v>
      </c>
      <c r="H39" s="3" t="s">
        <v>12</v>
      </c>
      <c r="J39" s="4">
        <f t="shared" si="1"/>
        <v>192.95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J40" s="4">
        <f t="shared" si="1"/>
        <v>0</v>
      </c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2.89</v>
      </c>
      <c r="F41" s="3">
        <v>305.36</v>
      </c>
      <c r="G41" s="23">
        <f>ROUND(E41*F41*B41/1000,2)</f>
        <v>322.11</v>
      </c>
      <c r="H41" s="3"/>
      <c r="J41" s="4">
        <f t="shared" si="1"/>
        <v>311.47000000000003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5">
        <f>SUM(G39:G41)</f>
        <v>521.66000000000008</v>
      </c>
      <c r="H42" s="25"/>
      <c r="J42" s="4">
        <f t="shared" si="1"/>
        <v>0</v>
      </c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  <c r="J43" s="4">
        <f t="shared" si="1"/>
        <v>0</v>
      </c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0.93600000000000005</v>
      </c>
      <c r="F44" s="3">
        <v>542.24</v>
      </c>
      <c r="G44" s="23">
        <f>ROUND(E44*F44*B44/1000,2)</f>
        <v>185.25</v>
      </c>
      <c r="H44" s="3"/>
      <c r="J44" s="4">
        <f t="shared" si="1"/>
        <v>553.08000000000004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5">
        <f>SUM(G44)</f>
        <v>185.25</v>
      </c>
      <c r="H45" s="25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95.82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8.07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16.95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15.34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8.07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32.29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80.73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27.75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28.4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32.29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80.73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46.82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50.05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10.56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12.59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23.15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161.46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100.73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25">
        <f>SUM(G49:G108)</f>
        <v>831.8</v>
      </c>
      <c r="H109" s="2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f>85.57+6.82</f>
        <v>92.389999999999986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68.47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8.07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26.15</v>
      </c>
      <c r="G120" s="3">
        <v>26.15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50.88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8.4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27.75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0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93.71</v>
      </c>
      <c r="G125" s="3">
        <v>93.71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11.82</v>
      </c>
      <c r="G126" s="3">
        <v>11.82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35.18</v>
      </c>
      <c r="G127" s="3">
        <v>35.18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8.56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7.59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f>119.8+5</f>
        <v>124.8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f>83.87+5</f>
        <v>88.87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f>102.69+5</f>
        <v>107.69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87.29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51.35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15.4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17.760000000000002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3">
        <v>29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48.44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8.07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25">
        <f>SUM(G112:G154)</f>
        <v>1017.64</v>
      </c>
      <c r="H155" s="2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8</v>
      </c>
      <c r="F157" s="3">
        <f>ROUND(G157/E157/B157*1000,2)</f>
        <v>98.07</v>
      </c>
      <c r="G157" s="23">
        <v>286.36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5">
        <f>SUM(G157)</f>
        <v>286.36</v>
      </c>
      <c r="H158" s="2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22</v>
      </c>
      <c r="D161" s="3" t="s">
        <v>71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0</v>
      </c>
      <c r="H163" s="2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23.05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5">
        <f>SUM(G165:G167)</f>
        <v>23.05</v>
      </c>
      <c r="H168" s="2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5">
        <f>SUM(G170:G171)</f>
        <v>0</v>
      </c>
      <c r="H172" s="2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49.09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25.03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5">
        <f>SUM(G174:G175)</f>
        <v>74.12</v>
      </c>
      <c r="H176" s="2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3">
        <f>142.8+20</f>
        <v>162.80000000000001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4">
        <f>SUM(G178)</f>
        <v>162.80000000000001</v>
      </c>
      <c r="H179" s="2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f>55.97+10</f>
        <v>65.97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5">
        <f>SUM(G182:G184)</f>
        <v>65.97</v>
      </c>
      <c r="H185" s="2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25.56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13.94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4">
        <f>SUM(G187:G193)</f>
        <v>39.5</v>
      </c>
      <c r="H194" s="2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25">
        <f>SUM(G196:G205)</f>
        <v>0</v>
      </c>
      <c r="H206" s="25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5">
        <f>G37+G42+G45+G109+G155+G158+G163+G168+G172+G176+G179+G185+G194+G206+G4</f>
        <v>4435.9332732000003</v>
      </c>
      <c r="H207" s="25"/>
    </row>
    <row r="209" spans="1:8" ht="11.25" x14ac:dyDescent="0.2">
      <c r="E209" s="4" t="s">
        <v>242</v>
      </c>
      <c r="F209" s="4">
        <v>26.53</v>
      </c>
      <c r="G209" s="20">
        <f>G207*1000/F210/12</f>
        <v>26.530003236756929</v>
      </c>
      <c r="H209" s="21">
        <f>F209/G209</f>
        <v>0.99999987799636136</v>
      </c>
    </row>
    <row r="210" spans="1:8" ht="11.25" x14ac:dyDescent="0.2">
      <c r="E210" s="4" t="s">
        <v>243</v>
      </c>
      <c r="F210" s="4">
        <v>13933.7</v>
      </c>
      <c r="G210" s="20">
        <f>F210*F209*12/1000</f>
        <v>4435.9327320000011</v>
      </c>
    </row>
    <row r="211" spans="1:8" ht="11.25" x14ac:dyDescent="0.2">
      <c r="G211" s="20"/>
    </row>
    <row r="212" spans="1:8" ht="11.25" x14ac:dyDescent="0.2">
      <c r="F212" s="4" t="s">
        <v>244</v>
      </c>
      <c r="G212" s="20">
        <f>G210-G207</f>
        <v>-5.4119999913382344E-4</v>
      </c>
      <c r="H212" s="22">
        <f>G214-G207</f>
        <v>-443.59381439999925</v>
      </c>
    </row>
    <row r="213" spans="1:8" ht="11.25" x14ac:dyDescent="0.2">
      <c r="G213" s="20"/>
    </row>
    <row r="214" spans="1:8" ht="11.25" x14ac:dyDescent="0.2">
      <c r="G214" s="20">
        <f>G210*0.9</f>
        <v>3992.339458800001</v>
      </c>
    </row>
    <row r="215" spans="1:8" ht="11.25" x14ac:dyDescent="0.2">
      <c r="F215" s="4" t="s">
        <v>245</v>
      </c>
      <c r="G215" s="20">
        <f>G210*0.1</f>
        <v>443.59327320000011</v>
      </c>
    </row>
    <row r="216" spans="1:8" ht="11.25" x14ac:dyDescent="0.2">
      <c r="G216" s="20">
        <f>SUM(G214:G215)</f>
        <v>4435.9327320000011</v>
      </c>
    </row>
    <row r="217" spans="1:8" ht="11.25" x14ac:dyDescent="0.2"/>
    <row r="220" spans="1:8" ht="11.25" x14ac:dyDescent="0.2">
      <c r="A220" s="28" t="s">
        <v>249</v>
      </c>
      <c r="B220" s="28"/>
      <c r="C220" s="28"/>
      <c r="D220" s="28"/>
      <c r="E220" s="28"/>
      <c r="F220" s="28"/>
      <c r="G220" s="28" t="s">
        <v>250</v>
      </c>
    </row>
    <row r="224" spans="1:8" ht="11.25" x14ac:dyDescent="0.2">
      <c r="A224" s="28" t="s">
        <v>251</v>
      </c>
      <c r="B224" s="28"/>
      <c r="C224" s="28"/>
      <c r="D224" s="28"/>
      <c r="E224" s="28"/>
      <c r="F224" s="28"/>
      <c r="G224" s="28" t="s">
        <v>252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253</v>
      </c>
    </row>
    <row r="232" spans="1:1" ht="11.25" x14ac:dyDescent="0.2">
      <c r="A232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2016-11-08T07:58:39Z</dcterms:modified>
</cp:coreProperties>
</file>