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K32" i="3"/>
  <c r="K27" i="3"/>
  <c r="K28" i="3"/>
  <c r="G182" i="3" l="1"/>
  <c r="F157" i="3"/>
  <c r="K24" i="3"/>
  <c r="G206" i="3"/>
  <c r="G194" i="3"/>
  <c r="G185" i="3"/>
  <c r="G179" i="3"/>
  <c r="G176" i="3"/>
  <c r="G172" i="3"/>
  <c r="G168" i="3"/>
  <c r="G158" i="3"/>
  <c r="G155" i="3"/>
  <c r="G109" i="3"/>
  <c r="K44" i="3"/>
  <c r="G44" i="3"/>
  <c r="G45" i="3" s="1"/>
  <c r="K41" i="3"/>
  <c r="G41" i="3"/>
  <c r="K39" i="3"/>
  <c r="G39" i="3"/>
  <c r="G42" i="3" s="1"/>
  <c r="K36" i="3"/>
  <c r="G36" i="3"/>
  <c r="K35" i="3"/>
  <c r="G35" i="3"/>
  <c r="K33" i="3"/>
  <c r="G33" i="3"/>
  <c r="G32" i="3"/>
  <c r="K31" i="3"/>
  <c r="K30" i="3"/>
  <c r="G30" i="3"/>
  <c r="K25" i="3"/>
  <c r="G25" i="3"/>
  <c r="G24" i="3"/>
  <c r="K23" i="3"/>
  <c r="G23" i="3"/>
  <c r="K22" i="3"/>
  <c r="G22" i="3"/>
  <c r="K21" i="3"/>
  <c r="G21" i="3"/>
  <c r="K20" i="3"/>
  <c r="G20" i="3"/>
  <c r="K19" i="3"/>
  <c r="G19" i="3"/>
  <c r="K18" i="3"/>
  <c r="G18" i="3"/>
  <c r="K17" i="3"/>
  <c r="G17" i="3"/>
  <c r="K16" i="3"/>
  <c r="G16" i="3"/>
  <c r="K15" i="3"/>
  <c r="G15" i="3"/>
  <c r="K14" i="3"/>
  <c r="G14" i="3"/>
  <c r="K13" i="3"/>
  <c r="G13" i="3"/>
  <c r="K12" i="3"/>
  <c r="G12" i="3"/>
  <c r="K11" i="3"/>
  <c r="G11" i="3"/>
  <c r="K10" i="3"/>
  <c r="G10" i="3"/>
  <c r="K9" i="3"/>
  <c r="G9" i="3"/>
  <c r="K8" i="3"/>
  <c r="G8" i="3"/>
  <c r="K7" i="3"/>
  <c r="G7" i="3"/>
  <c r="K6" i="3"/>
  <c r="G6" i="3"/>
  <c r="K44" i="2"/>
  <c r="K41" i="2"/>
  <c r="K39" i="2"/>
  <c r="K36" i="2"/>
  <c r="K35" i="2"/>
  <c r="K34" i="2"/>
  <c r="K33" i="2"/>
  <c r="K31" i="2"/>
  <c r="K30" i="2"/>
  <c r="K29" i="2"/>
  <c r="K28" i="2"/>
  <c r="K26" i="2"/>
  <c r="K25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G37" i="3" l="1"/>
  <c r="G210" i="3"/>
  <c r="G214" i="3" l="1"/>
  <c r="G215" i="3"/>
  <c r="G216" i="3" l="1"/>
  <c r="G161" i="2" l="1"/>
  <c r="G157" i="2"/>
  <c r="G44" i="2"/>
  <c r="G41" i="2"/>
  <c r="G39" i="2"/>
  <c r="G36" i="2"/>
  <c r="G35" i="2"/>
  <c r="G33" i="2"/>
  <c r="G32" i="2"/>
  <c r="G30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  <c r="F209" i="2"/>
  <c r="G210" i="2" l="1"/>
  <c r="G214" i="2" l="1"/>
  <c r="G215" i="2"/>
  <c r="G216" i="2" l="1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09" i="2" s="1"/>
  <c r="H209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2" i="2" l="1"/>
  <c r="H212" i="2"/>
  <c r="G163" i="3"/>
  <c r="G207" i="3" s="1"/>
  <c r="F161" i="3"/>
  <c r="G209" i="3" l="1"/>
  <c r="H209" i="3" s="1"/>
  <c r="G212" i="3"/>
  <c r="H212" i="3"/>
</calcChain>
</file>

<file path=xl/sharedStrings.xml><?xml version="1.0" encoding="utf-8"?>
<sst xmlns="http://schemas.openxmlformats.org/spreadsheetml/2006/main" count="1929" uniqueCount="252">
  <si>
    <t>Ореховый пр., д.9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</si>
  <si>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</si>
  <si>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</si>
  <si>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</si>
  <si>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</si>
  <si>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</si>
  <si>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</si>
  <si>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</si>
  <si>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</si>
  <si>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</si>
  <si>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</si>
  <si>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</si>
  <si>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</si>
  <si>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</si>
  <si>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</si>
  <si>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</si>
  <si>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</si>
  <si>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</si>
  <si>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</si>
  <si>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</si>
  <si>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</si>
  <si>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</si>
  <si>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</si>
  <si>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</si>
  <si>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</si>
  <si>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</si>
  <si>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</si>
  <si>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</si>
  <si>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</si>
  <si>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</si>
  <si>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</si>
  <si>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</si>
  <si>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</si>
  <si>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</si>
  <si>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</si>
  <si>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</si>
  <si>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</si>
  <si>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</si>
  <si>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</si>
  <si>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</si>
  <si>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</si>
  <si>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</si>
  <si>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</si>
  <si>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</si>
  <si>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</si>
  <si>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</si>
  <si>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</si>
  <si>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</si>
  <si>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</si>
  <si>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</si>
  <si>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</si>
  <si>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</si>
  <si>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</si>
  <si>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</si>
  <si>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</si>
  <si>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</si>
  <si>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</si>
  <si>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</si>
  <si>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</si>
  <si>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</si>
  <si>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</si>
  <si>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</si>
  <si>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</si>
  <si>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</si>
  <si>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</si>
  <si>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</si>
  <si>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</si>
  <si>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</si>
  <si>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</si>
  <si>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</si>
  <si>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</si>
  <si>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</si>
  <si>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</si>
  <si>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</si>
  <si>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</si>
  <si>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</si>
  <si>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</si>
  <si>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</si>
  <si>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</si>
  <si>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</si>
  <si>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</si>
  <si>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</si>
  <si>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</si>
  <si>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</si>
  <si>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</si>
  <si>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</si>
  <si>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</si>
  <si>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</si>
  <si>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</si>
  <si>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</si>
  <si>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</si>
  <si>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</si>
  <si>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</si>
  <si>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</si>
  <si>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</si>
  <si>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</si>
  <si>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</si>
  <si>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</si>
  <si>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</si>
  <si>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</si>
  <si>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</si>
  <si>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</si>
  <si>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</si>
  <si>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</si>
  <si>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</si>
  <si>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</si>
  <si>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</si>
  <si>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</si>
  <si>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</si>
  <si>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</si>
  <si>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</si>
  <si>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</si>
  <si>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</si>
  <si>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</si>
  <si>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</si>
  <si>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</si>
  <si>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</si>
  <si>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</si>
  <si>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</si>
  <si>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</si>
  <si>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</si>
  <si>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</si>
  <si>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</si>
  <si>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</si>
  <si>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</si>
  <si>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</si>
  <si>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</si>
  <si>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</si>
  <si>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</si>
  <si>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</si>
  <si>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</si>
  <si>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</si>
  <si>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</si>
  <si>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по мере необходимости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</si>
  <si>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</si>
  <si>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</si>
  <si>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</si>
  <si>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</si>
  <si>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</si>
  <si>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</si>
  <si>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</si>
  <si>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</si>
  <si>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</si>
  <si>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</si>
  <si>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</si>
  <si>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</si>
  <si>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</si>
  <si>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</si>
  <si>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</si>
  <si>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</si>
  <si>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</si>
  <si>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</si>
  <si>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</si>
  <si>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</si>
  <si>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</si>
  <si>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</si>
  <si>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</si>
  <si>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</si>
  <si>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</si>
  <si>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</si>
  <si>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</si>
  <si>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</si>
  <si>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</si>
  <si>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</si>
  <si>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</si>
  <si>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</si>
  <si>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</si>
  <si>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</si>
  <si>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</si>
  <si>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</si>
  <si>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</si>
  <si>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</si>
  <si>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</si>
  <si>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</si>
  <si>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</si>
  <si>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</si>
  <si>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</si>
  <si>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</si>
  <si>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</si>
  <si>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</si>
  <si>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</si>
  <si>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</si>
  <si>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</si>
  <si>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</si>
  <si>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</si>
  <si>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</si>
  <si>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</si>
  <si>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</si>
  <si>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</si>
  <si>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</si>
  <si>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</si>
  <si>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</si>
  <si>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</si>
  <si>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</si>
  <si>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</si>
  <si>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</si>
  <si>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</si>
  <si>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</si>
  <si>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</si>
  <si>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</si>
  <si>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</si>
  <si>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</si>
  <si>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</si>
  <si>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</si>
  <si>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</si>
  <si>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</si>
  <si>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</si>
  <si>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</si>
  <si>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</si>
  <si>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</si>
  <si>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</si>
  <si>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</si>
  <si>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</si>
  <si>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</si>
  <si>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</si>
  <si>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</si>
  <si>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</si>
  <si>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</si>
  <si>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</si>
  <si>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</si>
  <si>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</si>
  <si>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</si>
  <si>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</si>
  <si>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</si>
  <si>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</si>
  <si>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</si>
  <si>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</si>
  <si>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</si>
  <si>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</si>
  <si>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</si>
  <si>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</si>
  <si>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</si>
  <si>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</si>
  <si>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</si>
  <si>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</si>
  <si>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</si>
  <si>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</si>
  <si>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</si>
  <si>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</si>
  <si>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</si>
  <si>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</si>
  <si>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</si>
  <si>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</si>
  <si>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</si>
  <si>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</si>
  <si>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</si>
  <si>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</si>
  <si>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</si>
  <si>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</si>
  <si>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</si>
  <si>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</si>
  <si>
    <t>План по проведению работ (оказанию услуг) по содержанию и ремонту общего имущества МКД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</si>
</sst>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5" sqref="A25"/>
    </sheetView>
  </sheetViews>
  <sheetFormatPr defaultRowHeight="11.25" customHeight="1" x14ac:dyDescent="0.2"/>
  <cols>
    <col min="1" max="1" width="52.42578125" style="4" customWidth="1"/>
    <col min="2" max="16384" width="9.140625" style="4"/>
  </cols>
  <sheetData>
    <row r="1" spans="1:8" s="1" customFormat="1" ht="15" customHeight="1" x14ac:dyDescent="0.25">
      <c r="A1" s="5" t="s">
        <v>238</v>
      </c>
    </row>
    <row r="2" spans="1:8" s="1" customFormat="1" ht="15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ht="11.25" customHeight="1" x14ac:dyDescent="0.2">
      <c r="A3" s="2" t="s">
        <v>1</v>
      </c>
      <c r="B3" s="29" t="s">
        <v>2</v>
      </c>
      <c r="C3" s="29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0" t="s">
        <v>8</v>
      </c>
      <c r="B4" s="30"/>
      <c r="C4" s="30"/>
      <c r="D4" s="30"/>
      <c r="E4" s="30"/>
      <c r="F4" s="30"/>
      <c r="G4" s="30"/>
      <c r="H4" s="30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407.5</v>
      </c>
      <c r="F5" s="3">
        <v>2.2799999999999998</v>
      </c>
      <c r="G5" s="3">
        <v>277.80099999999999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407.5</v>
      </c>
      <c r="F6" s="3">
        <v>3.23</v>
      </c>
      <c r="G6" s="3">
        <v>15.795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3056.5</v>
      </c>
      <c r="F7" s="3">
        <v>1.99</v>
      </c>
      <c r="G7" s="3">
        <v>316.28699999999998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3056.5</v>
      </c>
      <c r="F8" s="3">
        <v>2.54</v>
      </c>
      <c r="G8" s="3">
        <v>93.162000000000006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169.75</v>
      </c>
      <c r="F9" s="3">
        <v>3.08</v>
      </c>
      <c r="G9" s="3">
        <v>156.32599999999999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85</v>
      </c>
      <c r="F10" s="3">
        <v>19.63</v>
      </c>
      <c r="G10" s="3">
        <v>86.765000000000001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26.2</v>
      </c>
      <c r="F11" s="3">
        <v>3.25</v>
      </c>
      <c r="G11" s="3">
        <v>25.46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153</v>
      </c>
      <c r="F13" s="3">
        <v>8.3699999999999992</v>
      </c>
      <c r="G13" s="3">
        <v>1.2809999999999999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16458</v>
      </c>
      <c r="F14" s="3">
        <v>2.78</v>
      </c>
      <c r="G14" s="3">
        <v>45.753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870</v>
      </c>
      <c r="F15" s="3">
        <v>1.73</v>
      </c>
      <c r="G15" s="3">
        <v>1.5049999999999999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512</v>
      </c>
      <c r="F16" s="3">
        <v>4.0599999999999996</v>
      </c>
      <c r="G16" s="3">
        <v>2.0790000000000002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19</v>
      </c>
      <c r="E17" s="3">
        <v>11.1</v>
      </c>
      <c r="F17" s="3">
        <v>4.04</v>
      </c>
      <c r="G17" s="3">
        <v>0.09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170</v>
      </c>
      <c r="F20" s="3">
        <v>2.4900000000000002</v>
      </c>
      <c r="G20" s="3">
        <v>0.42299999999999999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86</v>
      </c>
      <c r="F21" s="3">
        <v>5.0199999999999996</v>
      </c>
      <c r="G21" s="3">
        <v>0.432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170</v>
      </c>
      <c r="F22" s="3">
        <v>2.4900000000000002</v>
      </c>
      <c r="G22" s="3">
        <v>0.42299999999999999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20.5</v>
      </c>
      <c r="F23" s="3">
        <v>2.02</v>
      </c>
      <c r="G23" s="3">
        <v>4.1000000000000002E-2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2715</v>
      </c>
      <c r="F24" s="3">
        <v>2.0299999999999998</v>
      </c>
      <c r="G24" s="3">
        <v>11.023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30</v>
      </c>
      <c r="F29" s="3">
        <v>275.67</v>
      </c>
      <c r="G29" s="3">
        <v>41.35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2177</v>
      </c>
      <c r="F31" s="3">
        <v>1.67</v>
      </c>
      <c r="G31" s="3">
        <v>3.6360000000000001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2177</v>
      </c>
      <c r="F32" s="3">
        <v>1.67</v>
      </c>
      <c r="G32" s="3">
        <v>3.6360000000000001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31.01</v>
      </c>
      <c r="F34" s="3">
        <v>8.2899999999999991</v>
      </c>
      <c r="G34" s="3">
        <v>93.831999999999994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130</v>
      </c>
      <c r="F35" s="3">
        <v>3.59</v>
      </c>
      <c r="G35" s="3">
        <v>11.201000000000001</v>
      </c>
      <c r="H35" s="3"/>
    </row>
    <row r="36" spans="1:8" s="10" customFormat="1" ht="11.25" customHeight="1" x14ac:dyDescent="0.2">
      <c r="A36" s="31" t="s">
        <v>56</v>
      </c>
      <c r="B36" s="31"/>
      <c r="C36" s="31"/>
      <c r="D36" s="31"/>
      <c r="E36" s="31"/>
      <c r="F36" s="31"/>
      <c r="G36" s="9">
        <f>SUM(G5:G35)</f>
        <v>1188.3009999999999</v>
      </c>
      <c r="H36" s="9"/>
    </row>
    <row r="37" spans="1:8" ht="11.25" customHeight="1" x14ac:dyDescent="0.2">
      <c r="A37" s="30" t="s">
        <v>57</v>
      </c>
      <c r="B37" s="30"/>
      <c r="C37" s="30"/>
      <c r="D37" s="30"/>
      <c r="E37" s="30"/>
      <c r="F37" s="30"/>
      <c r="G37" s="30"/>
      <c r="H37" s="30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3.07</v>
      </c>
      <c r="F38" s="3">
        <v>185.48</v>
      </c>
      <c r="G38" s="3">
        <v>207.84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3.07</v>
      </c>
      <c r="F40" s="3">
        <v>299.37</v>
      </c>
      <c r="G40" s="3">
        <v>335.459</v>
      </c>
      <c r="H40" s="3"/>
    </row>
    <row r="41" spans="1:8" s="10" customFormat="1" ht="11.25" customHeight="1" x14ac:dyDescent="0.2">
      <c r="A41" s="31" t="s">
        <v>61</v>
      </c>
      <c r="B41" s="31"/>
      <c r="C41" s="31"/>
      <c r="D41" s="31"/>
      <c r="E41" s="31"/>
      <c r="F41" s="31"/>
      <c r="G41" s="9">
        <f>SUM(G38:G40)</f>
        <v>543.29899999999998</v>
      </c>
      <c r="H41" s="9"/>
    </row>
    <row r="42" spans="1:8" ht="11.25" customHeight="1" x14ac:dyDescent="0.2">
      <c r="A42" s="30" t="s">
        <v>62</v>
      </c>
      <c r="B42" s="30"/>
      <c r="C42" s="30"/>
      <c r="D42" s="30"/>
      <c r="E42" s="30"/>
      <c r="F42" s="30"/>
      <c r="G42" s="30"/>
      <c r="H42" s="30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29.7</v>
      </c>
      <c r="F43" s="3">
        <v>17.690000000000001</v>
      </c>
      <c r="G43" s="3">
        <v>191.768</v>
      </c>
      <c r="H43" s="3"/>
    </row>
    <row r="44" spans="1:8" s="10" customFormat="1" ht="11.25" customHeight="1" x14ac:dyDescent="0.2">
      <c r="A44" s="31" t="s">
        <v>64</v>
      </c>
      <c r="B44" s="31"/>
      <c r="C44" s="31"/>
      <c r="D44" s="31"/>
      <c r="E44" s="31"/>
      <c r="F44" s="31"/>
      <c r="G44" s="9">
        <f>SUM(G43)</f>
        <v>191.768</v>
      </c>
      <c r="H44" s="9"/>
    </row>
    <row r="45" spans="1:8" ht="11.25" customHeight="1" x14ac:dyDescent="0.2">
      <c r="A45" s="30" t="s">
        <v>65</v>
      </c>
      <c r="B45" s="30"/>
      <c r="C45" s="30"/>
      <c r="D45" s="30"/>
      <c r="E45" s="30"/>
      <c r="F45" s="30"/>
      <c r="G45" s="30"/>
      <c r="H45" s="30"/>
    </row>
    <row r="46" spans="1:8" ht="11.25" customHeight="1" x14ac:dyDescent="0.2">
      <c r="A46" s="30" t="s">
        <v>66</v>
      </c>
      <c r="B46" s="30"/>
      <c r="C46" s="30"/>
      <c r="D46" s="30"/>
      <c r="E46" s="30"/>
      <c r="F46" s="30"/>
      <c r="G46" s="30"/>
      <c r="H46" s="30"/>
    </row>
    <row r="47" spans="1:8" ht="11.25" customHeight="1" x14ac:dyDescent="0.2">
      <c r="A47" s="30" t="s">
        <v>67</v>
      </c>
      <c r="B47" s="30"/>
      <c r="C47" s="30"/>
      <c r="D47" s="30"/>
      <c r="E47" s="30"/>
      <c r="F47" s="30"/>
      <c r="G47" s="30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0</v>
      </c>
      <c r="F53" s="3">
        <v>0</v>
      </c>
      <c r="G53" s="3">
        <v>64.53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0</v>
      </c>
      <c r="F61" s="3">
        <v>0</v>
      </c>
      <c r="G61" s="3">
        <v>6.03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12.65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11.45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0</v>
      </c>
      <c r="F73" s="3">
        <v>0</v>
      </c>
      <c r="G73" s="3">
        <v>6.03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24.1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60.25</v>
      </c>
      <c r="H76" s="3" t="s">
        <v>71</v>
      </c>
    </row>
    <row r="77" spans="1:8" ht="11.25" customHeight="1" x14ac:dyDescent="0.2">
      <c r="A77" s="33" t="s">
        <v>102</v>
      </c>
      <c r="B77" s="34"/>
      <c r="C77" s="34"/>
      <c r="D77" s="34"/>
      <c r="E77" s="34"/>
      <c r="F77" s="34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0</v>
      </c>
      <c r="F78" s="3">
        <v>0</v>
      </c>
      <c r="G78" s="3">
        <v>5.78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6.27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3" t="s">
        <v>108</v>
      </c>
      <c r="B83" s="34"/>
      <c r="C83" s="34"/>
      <c r="D83" s="34"/>
      <c r="E83" s="34"/>
      <c r="F83" s="34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24.1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60.25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34.950000000000003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37.36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6.39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1</v>
      </c>
      <c r="C99" s="3" t="s">
        <v>125</v>
      </c>
      <c r="D99" s="3" t="s">
        <v>47</v>
      </c>
      <c r="E99" s="3">
        <v>0</v>
      </c>
      <c r="F99" s="3">
        <v>0</v>
      </c>
      <c r="G99" s="3">
        <v>5.66</v>
      </c>
      <c r="H99" s="3" t="s">
        <v>125</v>
      </c>
    </row>
    <row r="100" spans="1:8" ht="11.25" customHeight="1" x14ac:dyDescent="0.2">
      <c r="A100" s="3" t="s">
        <v>126</v>
      </c>
      <c r="B100" s="3">
        <v>1</v>
      </c>
      <c r="C100" s="3" t="s">
        <v>125</v>
      </c>
      <c r="D100" s="3" t="s">
        <v>41</v>
      </c>
      <c r="E100" s="3">
        <v>0</v>
      </c>
      <c r="F100" s="3">
        <v>0</v>
      </c>
      <c r="G100" s="3">
        <v>12.05</v>
      </c>
      <c r="H100" s="3" t="s">
        <v>125</v>
      </c>
    </row>
    <row r="101" spans="1:8" ht="11.25" customHeight="1" x14ac:dyDescent="0.2">
      <c r="A101" s="3" t="s">
        <v>127</v>
      </c>
      <c r="B101" s="3">
        <v>0</v>
      </c>
      <c r="C101" s="3" t="s">
        <v>125</v>
      </c>
      <c r="D101" s="3" t="s">
        <v>41</v>
      </c>
      <c r="E101" s="3">
        <v>0</v>
      </c>
      <c r="F101" s="3">
        <v>0</v>
      </c>
      <c r="G101" s="3">
        <v>0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133</v>
      </c>
      <c r="D106" s="3" t="s">
        <v>47</v>
      </c>
      <c r="E106" s="3">
        <v>0</v>
      </c>
      <c r="F106" s="3">
        <v>0</v>
      </c>
      <c r="G106" s="3">
        <v>120.5</v>
      </c>
      <c r="H106" s="3"/>
    </row>
    <row r="107" spans="1:8" ht="11.25" customHeight="1" x14ac:dyDescent="0.2">
      <c r="A107" s="3" t="s">
        <v>134</v>
      </c>
      <c r="B107" s="3">
        <v>1</v>
      </c>
      <c r="C107" s="3" t="s">
        <v>133</v>
      </c>
      <c r="D107" s="3" t="s">
        <v>47</v>
      </c>
      <c r="E107" s="3">
        <v>0</v>
      </c>
      <c r="F107" s="3">
        <v>0</v>
      </c>
      <c r="G107" s="3">
        <v>60.25</v>
      </c>
      <c r="H107" s="3"/>
    </row>
    <row r="108" spans="1:8" s="10" customFormat="1" ht="11.25" customHeight="1" x14ac:dyDescent="0.2">
      <c r="A108" s="31" t="s">
        <v>135</v>
      </c>
      <c r="B108" s="31"/>
      <c r="C108" s="31"/>
      <c r="D108" s="31"/>
      <c r="E108" s="31"/>
      <c r="F108" s="31"/>
      <c r="G108" s="9">
        <f>SUM(G48:G107)</f>
        <v>558.60000000000014</v>
      </c>
      <c r="H108" s="9"/>
    </row>
    <row r="109" spans="1:8" ht="11.25" customHeight="1" x14ac:dyDescent="0.2">
      <c r="A109" s="30" t="s">
        <v>102</v>
      </c>
      <c r="B109" s="30"/>
      <c r="C109" s="30"/>
      <c r="D109" s="30"/>
      <c r="E109" s="30"/>
      <c r="F109" s="30"/>
      <c r="G109" s="30"/>
      <c r="H109" s="30"/>
    </row>
    <row r="110" spans="1:8" ht="11.25" customHeight="1" x14ac:dyDescent="0.2">
      <c r="A110" s="30" t="s">
        <v>136</v>
      </c>
      <c r="B110" s="30"/>
      <c r="C110" s="30"/>
      <c r="D110" s="30"/>
      <c r="E110" s="30"/>
      <c r="F110" s="30"/>
      <c r="G110" s="30"/>
      <c r="H110" s="30"/>
    </row>
    <row r="111" spans="1:8" ht="11.25" customHeight="1" x14ac:dyDescent="0.2">
      <c r="A111" s="3" t="s">
        <v>137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138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139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140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60.25</v>
      </c>
      <c r="H114" s="3" t="s">
        <v>125</v>
      </c>
    </row>
    <row r="115" spans="1:8" ht="11.25" customHeight="1" x14ac:dyDescent="0.2">
      <c r="A115" s="3" t="s">
        <v>141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48.2</v>
      </c>
      <c r="H115" s="3" t="s">
        <v>125</v>
      </c>
    </row>
    <row r="116" spans="1:8" ht="11.25" customHeight="1" x14ac:dyDescent="0.2">
      <c r="A116" s="3" t="s">
        <v>142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6.03</v>
      </c>
      <c r="H116" s="3" t="s">
        <v>125</v>
      </c>
    </row>
    <row r="117" spans="1:8" ht="11.25" customHeight="1" x14ac:dyDescent="0.2">
      <c r="A117" s="3" t="s">
        <v>143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144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145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12.05</v>
      </c>
      <c r="G119" s="3">
        <v>12.05</v>
      </c>
      <c r="H119" s="3" t="s">
        <v>125</v>
      </c>
    </row>
    <row r="120" spans="1:8" ht="11.25" customHeight="1" x14ac:dyDescent="0.2">
      <c r="A120" s="3" t="s">
        <v>146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41.81</v>
      </c>
      <c r="H120" s="3" t="s">
        <v>125</v>
      </c>
    </row>
    <row r="121" spans="1:8" ht="11.25" customHeight="1" x14ac:dyDescent="0.2">
      <c r="A121" s="3" t="s">
        <v>147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6.27</v>
      </c>
      <c r="H121" s="3" t="s">
        <v>80</v>
      </c>
    </row>
    <row r="122" spans="1:8" ht="11.25" customHeight="1" x14ac:dyDescent="0.2">
      <c r="A122" s="3" t="s">
        <v>148</v>
      </c>
      <c r="B122" s="3">
        <v>1</v>
      </c>
      <c r="C122" s="3" t="s">
        <v>133</v>
      </c>
      <c r="D122" s="3" t="s">
        <v>41</v>
      </c>
      <c r="E122" s="3">
        <v>0</v>
      </c>
      <c r="F122" s="3">
        <v>0</v>
      </c>
      <c r="G122" s="3">
        <v>5.78</v>
      </c>
      <c r="H122" s="3"/>
    </row>
    <row r="123" spans="1:8" ht="11.25" customHeight="1" x14ac:dyDescent="0.2">
      <c r="A123" s="3" t="s">
        <v>149</v>
      </c>
      <c r="B123" s="3">
        <v>1</v>
      </c>
      <c r="C123" s="3" t="s">
        <v>125</v>
      </c>
      <c r="D123" s="3" t="s">
        <v>19</v>
      </c>
      <c r="E123" s="3">
        <v>0</v>
      </c>
      <c r="F123" s="3">
        <v>0</v>
      </c>
      <c r="G123" s="3">
        <v>31.26</v>
      </c>
      <c r="H123" s="3" t="s">
        <v>125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55.96</v>
      </c>
      <c r="G124" s="3">
        <v>55.96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12.05</v>
      </c>
      <c r="G125" s="3">
        <v>12.05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113.11</v>
      </c>
      <c r="G126" s="3">
        <v>113.11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6.39</v>
      </c>
      <c r="H127" s="3" t="s">
        <v>125</v>
      </c>
    </row>
    <row r="128" spans="1:8" ht="11.25" customHeight="1" x14ac:dyDescent="0.2">
      <c r="A128" s="3" t="s">
        <v>154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84.35</v>
      </c>
      <c r="H130" s="3" t="s">
        <v>125</v>
      </c>
    </row>
    <row r="131" spans="1:8" ht="11.25" customHeight="1" x14ac:dyDescent="0.2">
      <c r="A131" s="3" t="s">
        <v>158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59.05</v>
      </c>
      <c r="H131" s="3" t="s">
        <v>125</v>
      </c>
    </row>
    <row r="132" spans="1:8" ht="11.25" customHeight="1" x14ac:dyDescent="0.2">
      <c r="A132" s="3" t="s">
        <v>159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72.3</v>
      </c>
      <c r="H132" s="3" t="s">
        <v>125</v>
      </c>
    </row>
    <row r="133" spans="1:8" ht="11.25" customHeight="1" x14ac:dyDescent="0.2">
      <c r="A133" s="3" t="s">
        <v>160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61.46</v>
      </c>
      <c r="H133" s="3" t="s">
        <v>125</v>
      </c>
    </row>
    <row r="134" spans="1:8" ht="11.25" customHeight="1" x14ac:dyDescent="0.2">
      <c r="A134" s="3" t="s">
        <v>161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36.15</v>
      </c>
      <c r="H134" s="3" t="s">
        <v>125</v>
      </c>
    </row>
    <row r="135" spans="1:8" ht="11.25" customHeight="1" x14ac:dyDescent="0.2">
      <c r="A135" s="3" t="s">
        <v>162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10.85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13.26</v>
      </c>
      <c r="H137" s="3"/>
    </row>
    <row r="138" spans="1:8" ht="11.25" customHeight="1" x14ac:dyDescent="0.2">
      <c r="A138" s="3" t="s">
        <v>164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32.99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36.15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6.03</v>
      </c>
      <c r="H153" s="3"/>
    </row>
    <row r="154" spans="1:8" s="10" customFormat="1" ht="11.25" customHeight="1" x14ac:dyDescent="0.2">
      <c r="A154" s="31" t="s">
        <v>180</v>
      </c>
      <c r="B154" s="31"/>
      <c r="C154" s="31"/>
      <c r="D154" s="31"/>
      <c r="E154" s="31"/>
      <c r="F154" s="31"/>
      <c r="G154" s="9">
        <f>SUM(G111:G153)</f>
        <v>811.74999999999989</v>
      </c>
      <c r="H154" s="9"/>
    </row>
    <row r="155" spans="1:8" ht="11.25" customHeight="1" x14ac:dyDescent="0.2">
      <c r="A155" s="30" t="s">
        <v>181</v>
      </c>
      <c r="B155" s="30"/>
      <c r="C155" s="30"/>
      <c r="D155" s="30"/>
      <c r="E155" s="30"/>
      <c r="F155" s="30"/>
      <c r="G155" s="30"/>
      <c r="H155" s="30"/>
    </row>
    <row r="156" spans="1:8" ht="11.25" customHeight="1" x14ac:dyDescent="0.2">
      <c r="A156" s="3" t="s">
        <v>182</v>
      </c>
      <c r="B156" s="3">
        <v>365</v>
      </c>
      <c r="C156" s="3" t="s">
        <v>156</v>
      </c>
      <c r="D156" s="3" t="s">
        <v>19</v>
      </c>
      <c r="E156" s="3">
        <v>10</v>
      </c>
      <c r="F156" s="3">
        <v>154.56</v>
      </c>
      <c r="G156" s="3">
        <v>564.16</v>
      </c>
      <c r="H156" s="3" t="s">
        <v>156</v>
      </c>
    </row>
    <row r="157" spans="1:8" s="10" customFormat="1" ht="11.25" customHeight="1" x14ac:dyDescent="0.2">
      <c r="A157" s="31" t="s">
        <v>183</v>
      </c>
      <c r="B157" s="31"/>
      <c r="C157" s="31"/>
      <c r="D157" s="31"/>
      <c r="E157" s="31"/>
      <c r="F157" s="31"/>
      <c r="G157" s="9">
        <f>SUM(G156)</f>
        <v>564.16</v>
      </c>
      <c r="H157" s="9"/>
    </row>
    <row r="158" spans="1:8" ht="11.25" customHeight="1" x14ac:dyDescent="0.2">
      <c r="A158" s="30" t="s">
        <v>184</v>
      </c>
      <c r="B158" s="30"/>
      <c r="C158" s="30"/>
      <c r="D158" s="30"/>
      <c r="E158" s="30"/>
      <c r="F158" s="30"/>
      <c r="G158" s="30"/>
      <c r="H158" s="30"/>
    </row>
    <row r="159" spans="1:8" ht="11.25" customHeight="1" x14ac:dyDescent="0.2">
      <c r="A159" s="3" t="s">
        <v>185</v>
      </c>
      <c r="B159" s="3">
        <v>1</v>
      </c>
      <c r="C159" s="3" t="s">
        <v>10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12</v>
      </c>
      <c r="C160" s="3" t="s">
        <v>10</v>
      </c>
      <c r="D160" s="3" t="s">
        <v>70</v>
      </c>
      <c r="E160" s="3">
        <v>4</v>
      </c>
      <c r="F160" s="3">
        <v>6820.21</v>
      </c>
      <c r="G160" s="3">
        <v>327.37</v>
      </c>
      <c r="H160" s="3" t="s">
        <v>23</v>
      </c>
    </row>
    <row r="161" spans="1:8" ht="11.25" customHeight="1" x14ac:dyDescent="0.2">
      <c r="A161" s="3" t="s">
        <v>187</v>
      </c>
      <c r="B161" s="3">
        <v>1</v>
      </c>
      <c r="C161" s="3" t="s">
        <v>133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1" t="s">
        <v>188</v>
      </c>
      <c r="B162" s="31"/>
      <c r="C162" s="31"/>
      <c r="D162" s="31"/>
      <c r="E162" s="31"/>
      <c r="F162" s="31"/>
      <c r="G162" s="9">
        <f>SUM(G159:G161)</f>
        <v>327.37</v>
      </c>
      <c r="H162" s="9"/>
    </row>
    <row r="163" spans="1:8" ht="11.25" customHeight="1" x14ac:dyDescent="0.2">
      <c r="A163" s="30" t="s">
        <v>189</v>
      </c>
      <c r="B163" s="30"/>
      <c r="C163" s="30"/>
      <c r="D163" s="30"/>
      <c r="E163" s="30"/>
      <c r="F163" s="30"/>
      <c r="G163" s="30"/>
      <c r="H163" s="30"/>
    </row>
    <row r="164" spans="1:8" ht="11.25" customHeight="1" x14ac:dyDescent="0.2">
      <c r="A164" s="3" t="s">
        <v>190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11.37</v>
      </c>
      <c r="H164" s="3"/>
    </row>
    <row r="165" spans="1:8" ht="11.25" customHeight="1" x14ac:dyDescent="0.2">
      <c r="A165" s="3" t="s">
        <v>191</v>
      </c>
      <c r="B165" s="3">
        <v>1</v>
      </c>
      <c r="C165" s="3" t="s">
        <v>133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133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1" t="s">
        <v>193</v>
      </c>
      <c r="B167" s="31"/>
      <c r="C167" s="31"/>
      <c r="D167" s="31"/>
      <c r="E167" s="31"/>
      <c r="F167" s="31"/>
      <c r="G167" s="9">
        <f>SUM(G164:G166)</f>
        <v>11.37</v>
      </c>
      <c r="H167" s="9"/>
    </row>
    <row r="168" spans="1:8" ht="11.25" customHeight="1" x14ac:dyDescent="0.2">
      <c r="A168" s="30" t="s">
        <v>194</v>
      </c>
      <c r="B168" s="30"/>
      <c r="C168" s="30"/>
      <c r="D168" s="30"/>
      <c r="E168" s="30"/>
      <c r="F168" s="30"/>
      <c r="G168" s="30"/>
      <c r="H168" s="30"/>
    </row>
    <row r="169" spans="1:8" ht="11.25" customHeight="1" x14ac:dyDescent="0.2">
      <c r="A169" s="3" t="s">
        <v>195</v>
      </c>
      <c r="B169" s="3">
        <v>0</v>
      </c>
      <c r="C169" s="3" t="s">
        <v>10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0</v>
      </c>
      <c r="C170" s="3" t="s">
        <v>130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1" t="s">
        <v>197</v>
      </c>
      <c r="B171" s="31"/>
      <c r="C171" s="31"/>
      <c r="D171" s="31"/>
      <c r="E171" s="31"/>
      <c r="F171" s="31"/>
      <c r="G171" s="9">
        <f>SUM(G169:G170)</f>
        <v>0</v>
      </c>
      <c r="H171" s="9"/>
    </row>
    <row r="172" spans="1:8" ht="11.25" customHeight="1" x14ac:dyDescent="0.2">
      <c r="A172" s="30" t="s">
        <v>198</v>
      </c>
      <c r="B172" s="30"/>
      <c r="C172" s="30"/>
      <c r="D172" s="30"/>
      <c r="E172" s="30"/>
      <c r="F172" s="30"/>
      <c r="G172" s="30"/>
      <c r="H172" s="30"/>
    </row>
    <row r="173" spans="1:8" ht="11.25" customHeight="1" x14ac:dyDescent="0.2">
      <c r="A173" s="3" t="s">
        <v>199</v>
      </c>
      <c r="B173" s="3">
        <v>365</v>
      </c>
      <c r="C173" s="3" t="s">
        <v>200</v>
      </c>
      <c r="D173" s="3" t="s">
        <v>70</v>
      </c>
      <c r="E173" s="3">
        <v>0</v>
      </c>
      <c r="F173" s="3">
        <v>0</v>
      </c>
      <c r="G173" s="3">
        <v>6.27</v>
      </c>
      <c r="H173" s="3" t="s">
        <v>200</v>
      </c>
    </row>
    <row r="174" spans="1:8" ht="11.25" customHeight="1" x14ac:dyDescent="0.2">
      <c r="A174" s="3" t="s">
        <v>201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5.78</v>
      </c>
      <c r="H174" s="3" t="s">
        <v>200</v>
      </c>
    </row>
    <row r="175" spans="1:8" s="10" customFormat="1" ht="11.25" customHeight="1" x14ac:dyDescent="0.2">
      <c r="A175" s="31" t="s">
        <v>202</v>
      </c>
      <c r="B175" s="31"/>
      <c r="C175" s="31"/>
      <c r="D175" s="31"/>
      <c r="E175" s="31"/>
      <c r="F175" s="31"/>
      <c r="G175" s="9">
        <f>SUM(G173:G174)</f>
        <v>12.05</v>
      </c>
      <c r="H175" s="9"/>
    </row>
    <row r="176" spans="1:8" ht="11.25" customHeight="1" x14ac:dyDescent="0.2">
      <c r="A176" s="30" t="s">
        <v>203</v>
      </c>
      <c r="B176" s="30"/>
      <c r="C176" s="30"/>
      <c r="D176" s="30"/>
      <c r="E176" s="30"/>
      <c r="F176" s="30"/>
      <c r="G176" s="30"/>
      <c r="H176" s="30"/>
    </row>
    <row r="177" spans="1:8" ht="11.25" customHeight="1" x14ac:dyDescent="0.2">
      <c r="A177" s="3" t="s">
        <v>204</v>
      </c>
      <c r="B177" s="3">
        <v>365</v>
      </c>
      <c r="C177" s="3" t="s">
        <v>10</v>
      </c>
      <c r="D177" s="3"/>
      <c r="E177" s="3">
        <v>0</v>
      </c>
      <c r="F177" s="3">
        <v>0</v>
      </c>
      <c r="G177" s="3">
        <v>570.73199999999997</v>
      </c>
      <c r="H177" s="3"/>
    </row>
    <row r="178" spans="1:8" s="10" customFormat="1" ht="11.25" customHeight="1" x14ac:dyDescent="0.2">
      <c r="A178" s="31" t="s">
        <v>205</v>
      </c>
      <c r="B178" s="31"/>
      <c r="C178" s="31"/>
      <c r="D178" s="31"/>
      <c r="E178" s="31"/>
      <c r="F178" s="31"/>
      <c r="G178" s="9">
        <f>SUM(G177)</f>
        <v>570.73199999999997</v>
      </c>
      <c r="H178" s="9"/>
    </row>
    <row r="179" spans="1:8" ht="11.25" customHeight="1" x14ac:dyDescent="0.2">
      <c r="A179" s="30" t="s">
        <v>206</v>
      </c>
      <c r="B179" s="30"/>
      <c r="C179" s="30"/>
      <c r="D179" s="30"/>
      <c r="E179" s="30"/>
      <c r="F179" s="30"/>
      <c r="G179" s="30"/>
      <c r="H179" s="30"/>
    </row>
    <row r="180" spans="1:8" ht="11.25" customHeight="1" x14ac:dyDescent="0.2">
      <c r="A180" s="30" t="s">
        <v>53</v>
      </c>
      <c r="B180" s="30"/>
      <c r="C180" s="30"/>
      <c r="D180" s="30"/>
      <c r="E180" s="30"/>
      <c r="F180" s="30"/>
      <c r="G180" s="30"/>
      <c r="H180" s="30"/>
    </row>
    <row r="181" spans="1:8" ht="11.25" customHeight="1" x14ac:dyDescent="0.2">
      <c r="A181" s="3" t="s">
        <v>207</v>
      </c>
      <c r="B181" s="3">
        <v>365</v>
      </c>
      <c r="C181" s="3" t="s">
        <v>10</v>
      </c>
      <c r="D181" s="3" t="s">
        <v>47</v>
      </c>
      <c r="E181" s="3">
        <v>0</v>
      </c>
      <c r="F181" s="3">
        <v>0</v>
      </c>
      <c r="G181" s="3">
        <v>266.06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1" t="s">
        <v>210</v>
      </c>
      <c r="B184" s="31"/>
      <c r="C184" s="31"/>
      <c r="D184" s="31"/>
      <c r="E184" s="31"/>
      <c r="F184" s="31"/>
      <c r="G184" s="9">
        <f>SUM(G181:G183)</f>
        <v>266.06</v>
      </c>
      <c r="H184" s="9"/>
    </row>
    <row r="185" spans="1:8" ht="11.25" customHeight="1" x14ac:dyDescent="0.2">
      <c r="A185" s="30" t="s">
        <v>211</v>
      </c>
      <c r="B185" s="30"/>
      <c r="C185" s="30"/>
      <c r="D185" s="30"/>
      <c r="E185" s="30"/>
      <c r="F185" s="30"/>
      <c r="G185" s="30"/>
      <c r="H185" s="30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27.65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13.87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133</v>
      </c>
      <c r="D188" s="3" t="s">
        <v>19</v>
      </c>
      <c r="E188" s="3">
        <v>0</v>
      </c>
      <c r="F188" s="3">
        <v>0</v>
      </c>
      <c r="G188" s="3">
        <v>0</v>
      </c>
      <c r="H188" s="3" t="s">
        <v>215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216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1" t="s">
        <v>219</v>
      </c>
      <c r="B193" s="31"/>
      <c r="C193" s="31"/>
      <c r="D193" s="31"/>
      <c r="E193" s="31"/>
      <c r="F193" s="31"/>
      <c r="G193" s="9">
        <f>SUM(G186:G192)</f>
        <v>41.519999999999996</v>
      </c>
      <c r="H193" s="9"/>
    </row>
    <row r="194" spans="1:8" ht="11.25" customHeight="1" x14ac:dyDescent="0.2">
      <c r="A194" s="30" t="s">
        <v>220</v>
      </c>
      <c r="B194" s="30"/>
      <c r="C194" s="30"/>
      <c r="D194" s="30"/>
      <c r="E194" s="30"/>
      <c r="F194" s="30"/>
      <c r="G194" s="30"/>
      <c r="H194" s="30"/>
    </row>
    <row r="195" spans="1:8" ht="11.25" customHeight="1" x14ac:dyDescent="0.2">
      <c r="A195" s="3" t="s">
        <v>221</v>
      </c>
      <c r="B195" s="3">
        <v>0</v>
      </c>
      <c r="C195" s="3" t="s">
        <v>130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222</v>
      </c>
      <c r="B196" s="3">
        <v>0</v>
      </c>
      <c r="C196" s="3" t="s">
        <v>223</v>
      </c>
      <c r="D196" s="3" t="s">
        <v>11</v>
      </c>
      <c r="E196" s="3">
        <v>0</v>
      </c>
      <c r="F196" s="3">
        <v>0</v>
      </c>
      <c r="G196" s="3">
        <v>0</v>
      </c>
      <c r="H196" s="3" t="s">
        <v>224</v>
      </c>
    </row>
    <row r="197" spans="1:8" ht="11.25" customHeight="1" x14ac:dyDescent="0.2">
      <c r="A197" s="3" t="s">
        <v>225</v>
      </c>
      <c r="B197" s="3">
        <v>0</v>
      </c>
      <c r="C197" s="3" t="s">
        <v>130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226</v>
      </c>
      <c r="B198" s="3">
        <v>0</v>
      </c>
      <c r="C198" s="3" t="s">
        <v>130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227</v>
      </c>
      <c r="B199" s="3">
        <v>0</v>
      </c>
      <c r="C199" s="3" t="s">
        <v>130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230</v>
      </c>
      <c r="B202" s="3">
        <v>0</v>
      </c>
      <c r="C202" s="3" t="s">
        <v>231</v>
      </c>
      <c r="D202" s="3" t="s">
        <v>70</v>
      </c>
      <c r="E202" s="3">
        <v>0</v>
      </c>
      <c r="F202" s="3">
        <v>0</v>
      </c>
      <c r="G202" s="3">
        <v>0</v>
      </c>
      <c r="H202" s="3" t="s">
        <v>231</v>
      </c>
    </row>
    <row r="203" spans="1:8" ht="11.25" customHeight="1" x14ac:dyDescent="0.2">
      <c r="A203" s="3" t="s">
        <v>232</v>
      </c>
      <c r="B203" s="3">
        <v>0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233</v>
      </c>
      <c r="B204" s="3">
        <v>0</v>
      </c>
      <c r="C204" s="3" t="s">
        <v>234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s="10" customFormat="1" ht="11.25" customHeight="1" x14ac:dyDescent="0.2">
      <c r="A205" s="31" t="s">
        <v>236</v>
      </c>
      <c r="B205" s="31"/>
      <c r="C205" s="31"/>
      <c r="D205" s="31"/>
      <c r="E205" s="31"/>
      <c r="F205" s="31"/>
      <c r="G205" s="9">
        <f>SUM(G195:G204)</f>
        <v>0</v>
      </c>
      <c r="H205" s="9"/>
    </row>
    <row r="206" spans="1:8" s="10" customFormat="1" ht="11.25" customHeight="1" x14ac:dyDescent="0.2">
      <c r="A206" s="31" t="s">
        <v>237</v>
      </c>
      <c r="B206" s="31"/>
      <c r="C206" s="31"/>
      <c r="D206" s="31"/>
      <c r="E206" s="31"/>
      <c r="F206" s="31"/>
      <c r="G206" s="9">
        <f>G36+G41+G44+G108+G154+G157+G162+G167+G171+G175+G178+G184+G193+G205</f>
        <v>5086.9800000000005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workbookViewId="0">
      <selection activeCell="A43" sqref="A43"/>
    </sheetView>
  </sheetViews>
  <sheetFormatPr defaultRowHeight="11.25" x14ac:dyDescent="0.2"/>
  <cols>
    <col min="1" max="1" width="52.42578125" style="4" customWidth="1"/>
    <col min="2" max="16384" width="9.140625" style="4"/>
  </cols>
  <sheetData>
    <row r="1" spans="1:11" s="1" customFormat="1" ht="15" customHeight="1" x14ac:dyDescent="0.25">
      <c r="A1" s="5" t="s">
        <v>239</v>
      </c>
    </row>
    <row r="2" spans="1:11" s="1" customFormat="1" ht="15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11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11" ht="11.25" customHeight="1" x14ac:dyDescent="0.2">
      <c r="A4" s="18" t="s">
        <v>240</v>
      </c>
      <c r="B4" s="12"/>
      <c r="C4" s="12"/>
      <c r="D4" s="12"/>
      <c r="E4" s="12"/>
      <c r="F4" s="12"/>
      <c r="G4" s="12">
        <v>537.54999999999995</v>
      </c>
      <c r="H4" s="12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407.5</v>
      </c>
      <c r="F6" s="3">
        <v>2.42</v>
      </c>
      <c r="G6" s="3">
        <f>ROUND(E6*F6*B6/1000,2)</f>
        <v>295.85000000000002</v>
      </c>
      <c r="H6" s="3" t="s">
        <v>12</v>
      </c>
      <c r="K6" s="4">
        <f>ROUND(F6*1.02,2)</f>
        <v>2.4700000000000002</v>
      </c>
    </row>
    <row r="7" spans="1:11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407.5</v>
      </c>
      <c r="F7" s="3">
        <v>3.42</v>
      </c>
      <c r="G7" s="3">
        <f t="shared" ref="G7:G25" si="0">ROUND(E7*F7*B7/1000,2)</f>
        <v>16.72</v>
      </c>
      <c r="H7" s="3"/>
      <c r="K7" s="4">
        <f t="shared" ref="K7:K44" si="1">ROUND(F7*1.02,2)</f>
        <v>3.49</v>
      </c>
    </row>
    <row r="8" spans="1:11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3056.5</v>
      </c>
      <c r="F8" s="3">
        <v>2.11</v>
      </c>
      <c r="G8" s="3">
        <f t="shared" si="0"/>
        <v>335.36</v>
      </c>
      <c r="H8" s="3" t="s">
        <v>15</v>
      </c>
      <c r="K8" s="4">
        <f t="shared" si="1"/>
        <v>2.15</v>
      </c>
    </row>
    <row r="9" spans="1:11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3056.5</v>
      </c>
      <c r="F9" s="3">
        <v>2.69</v>
      </c>
      <c r="G9" s="3">
        <f t="shared" si="0"/>
        <v>98.66</v>
      </c>
      <c r="H9" s="3"/>
      <c r="K9" s="4">
        <f t="shared" si="1"/>
        <v>2.74</v>
      </c>
    </row>
    <row r="10" spans="1:11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169.75</v>
      </c>
      <c r="F10" s="3">
        <v>3.26</v>
      </c>
      <c r="G10" s="3">
        <f t="shared" si="0"/>
        <v>166.02</v>
      </c>
      <c r="H10" s="3" t="s">
        <v>15</v>
      </c>
      <c r="K10" s="4">
        <f t="shared" si="1"/>
        <v>3.33</v>
      </c>
    </row>
    <row r="11" spans="1:11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85</v>
      </c>
      <c r="F11" s="3">
        <v>20.81</v>
      </c>
      <c r="G11" s="3">
        <f t="shared" si="0"/>
        <v>91.98</v>
      </c>
      <c r="H11" s="3" t="s">
        <v>12</v>
      </c>
      <c r="K11" s="4">
        <f t="shared" si="1"/>
        <v>21.23</v>
      </c>
    </row>
    <row r="12" spans="1:11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26.2</v>
      </c>
      <c r="F12" s="3">
        <v>3.45</v>
      </c>
      <c r="G12" s="3">
        <f t="shared" si="0"/>
        <v>27.12</v>
      </c>
      <c r="H12" s="3" t="s">
        <v>12</v>
      </c>
      <c r="K12" s="4">
        <f t="shared" si="1"/>
        <v>3.52</v>
      </c>
    </row>
    <row r="13" spans="1:11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  <c r="K13" s="4">
        <f t="shared" si="1"/>
        <v>0</v>
      </c>
    </row>
    <row r="14" spans="1:11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153</v>
      </c>
      <c r="F14" s="3">
        <v>8.8699999999999992</v>
      </c>
      <c r="G14" s="3">
        <f t="shared" si="0"/>
        <v>1.36</v>
      </c>
      <c r="H14" s="3" t="s">
        <v>25</v>
      </c>
      <c r="K14" s="4">
        <f t="shared" si="1"/>
        <v>9.0500000000000007</v>
      </c>
    </row>
    <row r="15" spans="1:11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16458</v>
      </c>
      <c r="F15" s="3">
        <v>2.95</v>
      </c>
      <c r="G15" s="3">
        <f t="shared" si="0"/>
        <v>48.55</v>
      </c>
      <c r="H15" s="3" t="s">
        <v>25</v>
      </c>
      <c r="K15" s="4">
        <f t="shared" si="1"/>
        <v>3.01</v>
      </c>
    </row>
    <row r="16" spans="1:11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870</v>
      </c>
      <c r="F16" s="3">
        <v>1.83</v>
      </c>
      <c r="G16" s="3">
        <f t="shared" si="0"/>
        <v>1.59</v>
      </c>
      <c r="H16" s="3" t="s">
        <v>25</v>
      </c>
      <c r="K16" s="4">
        <f t="shared" si="1"/>
        <v>1.87</v>
      </c>
    </row>
    <row r="17" spans="1:11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512</v>
      </c>
      <c r="F17" s="3">
        <v>4.3</v>
      </c>
      <c r="G17" s="3">
        <f t="shared" si="0"/>
        <v>2.2000000000000002</v>
      </c>
      <c r="H17" s="3" t="s">
        <v>25</v>
      </c>
      <c r="K17" s="4">
        <f t="shared" si="1"/>
        <v>4.3899999999999997</v>
      </c>
    </row>
    <row r="18" spans="1:11" ht="11.25" customHeight="1" x14ac:dyDescent="0.2">
      <c r="A18" s="3" t="s">
        <v>29</v>
      </c>
      <c r="B18" s="3">
        <v>2</v>
      </c>
      <c r="C18" s="3" t="s">
        <v>10</v>
      </c>
      <c r="D18" s="3" t="s">
        <v>19</v>
      </c>
      <c r="E18" s="3">
        <v>11.1</v>
      </c>
      <c r="F18" s="3">
        <v>4.28</v>
      </c>
      <c r="G18" s="3">
        <f t="shared" si="0"/>
        <v>0.1</v>
      </c>
      <c r="H18" s="3" t="s">
        <v>30</v>
      </c>
      <c r="K18" s="4">
        <f t="shared" si="1"/>
        <v>4.37</v>
      </c>
    </row>
    <row r="19" spans="1:11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  <c r="K19" s="4">
        <f t="shared" si="1"/>
        <v>0</v>
      </c>
    </row>
    <row r="20" spans="1:11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  <c r="K20" s="4">
        <f t="shared" si="1"/>
        <v>0</v>
      </c>
    </row>
    <row r="21" spans="1:11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170</v>
      </c>
      <c r="F21" s="3">
        <v>2.64</v>
      </c>
      <c r="G21" s="3">
        <f t="shared" si="0"/>
        <v>0.45</v>
      </c>
      <c r="H21" s="3" t="s">
        <v>25</v>
      </c>
      <c r="K21" s="4">
        <f t="shared" si="1"/>
        <v>2.69</v>
      </c>
    </row>
    <row r="22" spans="1:11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86</v>
      </c>
      <c r="F22" s="3">
        <v>5.32</v>
      </c>
      <c r="G22" s="3">
        <f t="shared" si="0"/>
        <v>0.46</v>
      </c>
      <c r="H22" s="3" t="s">
        <v>30</v>
      </c>
      <c r="K22" s="4">
        <f t="shared" si="1"/>
        <v>5.43</v>
      </c>
    </row>
    <row r="23" spans="1:11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170</v>
      </c>
      <c r="F23" s="3">
        <v>2.64</v>
      </c>
      <c r="G23" s="3">
        <f t="shared" si="0"/>
        <v>0.45</v>
      </c>
      <c r="H23" s="3" t="s">
        <v>25</v>
      </c>
      <c r="K23" s="4">
        <f t="shared" si="1"/>
        <v>2.69</v>
      </c>
    </row>
    <row r="24" spans="1:11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20.5</v>
      </c>
      <c r="F24" s="3">
        <v>2.14</v>
      </c>
      <c r="G24" s="3">
        <f t="shared" si="0"/>
        <v>0.04</v>
      </c>
      <c r="H24" s="3" t="s">
        <v>25</v>
      </c>
    </row>
    <row r="25" spans="1:11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2715</v>
      </c>
      <c r="F25" s="3">
        <v>2.15</v>
      </c>
      <c r="G25" s="3">
        <f t="shared" si="0"/>
        <v>11.67</v>
      </c>
      <c r="H25" s="3" t="s">
        <v>30</v>
      </c>
      <c r="K25" s="4">
        <f t="shared" si="1"/>
        <v>2.19</v>
      </c>
    </row>
    <row r="26" spans="1:11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  <c r="K26" s="4">
        <f t="shared" si="1"/>
        <v>0</v>
      </c>
    </row>
    <row r="27" spans="1:11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11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  <c r="K28" s="4">
        <f t="shared" si="1"/>
        <v>0</v>
      </c>
    </row>
    <row r="29" spans="1:11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  <c r="K29" s="4">
        <f t="shared" si="1"/>
        <v>0</v>
      </c>
    </row>
    <row r="30" spans="1:11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30</v>
      </c>
      <c r="F30" s="3">
        <v>292.20999999999998</v>
      </c>
      <c r="G30" s="3">
        <f t="shared" ref="G30" si="2">ROUND(E30*F30*B30/1000,2)</f>
        <v>43.83</v>
      </c>
      <c r="H30" s="3" t="s">
        <v>48</v>
      </c>
      <c r="K30" s="4">
        <f t="shared" si="1"/>
        <v>298.05</v>
      </c>
    </row>
    <row r="31" spans="1:11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  <c r="K31" s="4">
        <f t="shared" si="1"/>
        <v>0</v>
      </c>
    </row>
    <row r="32" spans="1:11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2177</v>
      </c>
      <c r="F32" s="3">
        <v>1.77</v>
      </c>
      <c r="G32" s="3">
        <f t="shared" ref="G32:G33" si="3">ROUND(E32*F32*B32/1000,2)</f>
        <v>3.85</v>
      </c>
      <c r="H32" s="3" t="s">
        <v>25</v>
      </c>
    </row>
    <row r="33" spans="1:11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2177</v>
      </c>
      <c r="F33" s="3">
        <v>1.77</v>
      </c>
      <c r="G33" s="3">
        <f t="shared" si="3"/>
        <v>3.85</v>
      </c>
      <c r="H33" s="3" t="s">
        <v>25</v>
      </c>
      <c r="K33" s="4">
        <f t="shared" si="1"/>
        <v>1.81</v>
      </c>
    </row>
    <row r="34" spans="1:11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  <c r="K34" s="4">
        <f t="shared" si="1"/>
        <v>0</v>
      </c>
    </row>
    <row r="35" spans="1:11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31.01</v>
      </c>
      <c r="F35" s="3">
        <v>8.7899999999999991</v>
      </c>
      <c r="G35" s="3">
        <f t="shared" ref="G35:G36" si="4">ROUND(E35*F35*B35/1000,2)</f>
        <v>99.76</v>
      </c>
      <c r="H35" s="3"/>
      <c r="K35" s="4">
        <f t="shared" si="1"/>
        <v>8.9700000000000006</v>
      </c>
    </row>
    <row r="36" spans="1:11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130</v>
      </c>
      <c r="F36" s="3">
        <v>3.81</v>
      </c>
      <c r="G36" s="3">
        <f t="shared" si="4"/>
        <v>11.89</v>
      </c>
      <c r="H36" s="3"/>
      <c r="K36" s="4">
        <f t="shared" si="1"/>
        <v>3.89</v>
      </c>
    </row>
    <row r="37" spans="1:11" s="10" customFormat="1" ht="11.25" customHeight="1" x14ac:dyDescent="0.2">
      <c r="A37" s="15" t="s">
        <v>56</v>
      </c>
      <c r="B37" s="16"/>
      <c r="C37" s="16"/>
      <c r="D37" s="16"/>
      <c r="E37" s="16"/>
      <c r="F37" s="17"/>
      <c r="G37" s="13">
        <f>SUM(G6:G36)</f>
        <v>1261.7599999999998</v>
      </c>
      <c r="H37" s="13"/>
      <c r="K37" s="4"/>
    </row>
    <row r="38" spans="1:11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3.07</v>
      </c>
      <c r="F39" s="3">
        <v>196.61</v>
      </c>
      <c r="G39" s="3">
        <f t="shared" ref="G39" si="5">ROUND(E39*F39*B39/1000,2)</f>
        <v>220.91</v>
      </c>
      <c r="H39" s="3" t="s">
        <v>12</v>
      </c>
      <c r="K39" s="4">
        <f t="shared" si="1"/>
        <v>200.54</v>
      </c>
    </row>
    <row r="40" spans="1:11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1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3.07</v>
      </c>
      <c r="F41" s="3">
        <v>317.33</v>
      </c>
      <c r="G41" s="3">
        <f t="shared" ref="G41" si="6">ROUND(E41*F41*B41/1000,2)</f>
        <v>356.56</v>
      </c>
      <c r="H41" s="3"/>
      <c r="K41" s="4">
        <f t="shared" si="1"/>
        <v>323.68</v>
      </c>
    </row>
    <row r="42" spans="1:11" s="10" customFormat="1" ht="11.25" customHeight="1" x14ac:dyDescent="0.2">
      <c r="A42" s="15" t="s">
        <v>61</v>
      </c>
      <c r="B42" s="16"/>
      <c r="C42" s="16"/>
      <c r="D42" s="16"/>
      <c r="E42" s="16"/>
      <c r="F42" s="17"/>
      <c r="G42" s="13">
        <f>SUM(G39:G41)</f>
        <v>577.47</v>
      </c>
      <c r="H42" s="13"/>
      <c r="K42" s="4"/>
    </row>
    <row r="43" spans="1:11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1.022</v>
      </c>
      <c r="F44" s="3">
        <v>531.61</v>
      </c>
      <c r="G44" s="3">
        <f t="shared" ref="G44" si="7">ROUND(E44*F44*B44/1000,2)</f>
        <v>198.85</v>
      </c>
      <c r="H44" s="3"/>
      <c r="K44" s="4">
        <f t="shared" si="1"/>
        <v>542.24</v>
      </c>
    </row>
    <row r="45" spans="1:11" s="10" customFormat="1" ht="11.25" customHeight="1" x14ac:dyDescent="0.2">
      <c r="A45" s="15" t="s">
        <v>64</v>
      </c>
      <c r="B45" s="16"/>
      <c r="C45" s="16"/>
      <c r="D45" s="16"/>
      <c r="E45" s="16"/>
      <c r="F45" s="17"/>
      <c r="G45" s="13">
        <f>SUM(G44)</f>
        <v>198.85</v>
      </c>
      <c r="H45" s="13"/>
    </row>
    <row r="46" spans="1:11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64.53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0</v>
      </c>
      <c r="F62" s="3">
        <v>0</v>
      </c>
      <c r="G62" s="3">
        <v>6.03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12.65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11.45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0</v>
      </c>
      <c r="F74" s="3">
        <v>0</v>
      </c>
      <c r="G74" s="3">
        <v>6.03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24.1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60.25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5.78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6.27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24.1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60.25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34.950000000000003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37.36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6.39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0</v>
      </c>
      <c r="F100" s="3">
        <v>0</v>
      </c>
      <c r="G100" s="3">
        <v>5.66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12.05</v>
      </c>
      <c r="H101" s="3" t="s">
        <v>125</v>
      </c>
    </row>
    <row r="102" spans="1:8" ht="11.25" customHeight="1" x14ac:dyDescent="0.2">
      <c r="A102" s="3" t="s">
        <v>127</v>
      </c>
      <c r="B102" s="3">
        <v>0</v>
      </c>
      <c r="C102" s="3" t="s">
        <v>125</v>
      </c>
      <c r="D102" s="3" t="s">
        <v>41</v>
      </c>
      <c r="E102" s="3">
        <v>0</v>
      </c>
      <c r="F102" s="3">
        <v>0</v>
      </c>
      <c r="G102" s="3">
        <v>0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133</v>
      </c>
      <c r="D107" s="3" t="s">
        <v>47</v>
      </c>
      <c r="E107" s="3">
        <v>0</v>
      </c>
      <c r="F107" s="3">
        <v>0</v>
      </c>
      <c r="G107" s="3">
        <v>120.5</v>
      </c>
      <c r="H107" s="3"/>
    </row>
    <row r="108" spans="1:8" ht="11.25" customHeight="1" x14ac:dyDescent="0.2">
      <c r="A108" s="3" t="s">
        <v>134</v>
      </c>
      <c r="B108" s="3">
        <v>1</v>
      </c>
      <c r="C108" s="3" t="s">
        <v>133</v>
      </c>
      <c r="D108" s="3" t="s">
        <v>47</v>
      </c>
      <c r="E108" s="3">
        <v>0</v>
      </c>
      <c r="F108" s="3">
        <v>0</v>
      </c>
      <c r="G108" s="3">
        <v>60.25</v>
      </c>
      <c r="H108" s="3"/>
    </row>
    <row r="109" spans="1:8" s="10" customFormat="1" ht="11.25" customHeight="1" x14ac:dyDescent="0.2">
      <c r="A109" s="15" t="s">
        <v>135</v>
      </c>
      <c r="B109" s="16"/>
      <c r="C109" s="16"/>
      <c r="D109" s="16"/>
      <c r="E109" s="16"/>
      <c r="F109" s="17"/>
      <c r="G109" s="13">
        <f>SUM(G49:G108)</f>
        <v>558.60000000000014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63.86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51.09</v>
      </c>
      <c r="H116" s="3" t="s">
        <v>125</v>
      </c>
    </row>
    <row r="117" spans="1:8" ht="11.25" customHeight="1" x14ac:dyDescent="0.2">
      <c r="A117" s="3" t="s">
        <v>142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6.39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43.38</v>
      </c>
      <c r="G120" s="3">
        <v>43.38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51.81</v>
      </c>
      <c r="H121" s="3" t="s">
        <v>125</v>
      </c>
    </row>
    <row r="122" spans="1:8" ht="11.25" customHeight="1" x14ac:dyDescent="0.2">
      <c r="A122" s="3" t="s">
        <v>147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6.27</v>
      </c>
      <c r="H122" s="3" t="s">
        <v>80</v>
      </c>
    </row>
    <row r="123" spans="1:8" ht="11.25" customHeight="1" x14ac:dyDescent="0.2">
      <c r="A123" s="3" t="s">
        <v>148</v>
      </c>
      <c r="B123" s="3">
        <v>1</v>
      </c>
      <c r="C123" s="3" t="s">
        <v>133</v>
      </c>
      <c r="D123" s="3" t="s">
        <v>41</v>
      </c>
      <c r="E123" s="3">
        <v>0</v>
      </c>
      <c r="F123" s="3">
        <v>0</v>
      </c>
      <c r="G123" s="3">
        <v>5.78</v>
      </c>
      <c r="H123" s="3"/>
    </row>
    <row r="124" spans="1:8" ht="11.25" customHeight="1" x14ac:dyDescent="0.2">
      <c r="A124" s="3" t="s">
        <v>149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31.26</v>
      </c>
      <c r="H124" s="3" t="s">
        <v>125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77.91</v>
      </c>
      <c r="G125" s="3">
        <v>77.91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9.83</v>
      </c>
      <c r="G126" s="3">
        <v>9.83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29.25</v>
      </c>
      <c r="G127" s="3">
        <v>29.25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6.39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89.41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62.59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76.64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65.150000000000006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38.32</v>
      </c>
      <c r="H135" s="3" t="s">
        <v>125</v>
      </c>
    </row>
    <row r="136" spans="1:8" ht="11.25" customHeight="1" x14ac:dyDescent="0.2">
      <c r="A136" s="3" t="s">
        <v>162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11.5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13.26</v>
      </c>
      <c r="H138" s="3"/>
    </row>
    <row r="139" spans="1:8" ht="11.25" customHeight="1" x14ac:dyDescent="0.2">
      <c r="A139" s="3" t="s">
        <v>164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36.25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36.15</v>
      </c>
      <c r="H153" s="3"/>
    </row>
    <row r="154" spans="1:8" ht="11.25" customHeight="1" x14ac:dyDescent="0.2">
      <c r="A154" s="3" t="s">
        <v>179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6.03</v>
      </c>
      <c r="H154" s="3"/>
    </row>
    <row r="155" spans="1:8" s="10" customFormat="1" ht="11.25" customHeight="1" x14ac:dyDescent="0.2">
      <c r="A155" s="15" t="s">
        <v>180</v>
      </c>
      <c r="B155" s="16"/>
      <c r="C155" s="16"/>
      <c r="D155" s="16"/>
      <c r="E155" s="16"/>
      <c r="F155" s="17"/>
      <c r="G155" s="13">
        <f>SUM(G112:G154)</f>
        <v>818.52</v>
      </c>
      <c r="H155" s="1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156</v>
      </c>
      <c r="D157" s="3" t="s">
        <v>19</v>
      </c>
      <c r="E157" s="3">
        <v>10</v>
      </c>
      <c r="F157" s="3">
        <v>147.91</v>
      </c>
      <c r="G157" s="3">
        <f t="shared" ref="G157" si="8">ROUND(E157*F157*B157/1000,2)</f>
        <v>541.35</v>
      </c>
      <c r="H157" s="3" t="s">
        <v>156</v>
      </c>
    </row>
    <row r="158" spans="1:8" s="10" customFormat="1" ht="11.25" customHeight="1" x14ac:dyDescent="0.2">
      <c r="A158" s="15" t="s">
        <v>183</v>
      </c>
      <c r="B158" s="16"/>
      <c r="C158" s="16"/>
      <c r="D158" s="16"/>
      <c r="E158" s="16"/>
      <c r="F158" s="17"/>
      <c r="G158" s="13">
        <f>SUM(G157)</f>
        <v>541.35</v>
      </c>
      <c r="H158" s="1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1</v>
      </c>
      <c r="C160" s="3" t="s">
        <v>10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70</v>
      </c>
      <c r="E161" s="3">
        <v>4</v>
      </c>
      <c r="F161" s="3">
        <v>6543.06</v>
      </c>
      <c r="G161" s="3">
        <f t="shared" ref="G161" si="9">ROUND(E161*F161*B161/1000,2)</f>
        <v>314.07</v>
      </c>
      <c r="H161" s="3" t="s">
        <v>23</v>
      </c>
    </row>
    <row r="162" spans="1:8" ht="11.25" customHeight="1" x14ac:dyDescent="0.2">
      <c r="A162" s="3" t="s">
        <v>187</v>
      </c>
      <c r="B162" s="3">
        <v>1</v>
      </c>
      <c r="C162" s="3" t="s">
        <v>133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5" t="s">
        <v>188</v>
      </c>
      <c r="B163" s="16"/>
      <c r="C163" s="16"/>
      <c r="D163" s="16"/>
      <c r="E163" s="16"/>
      <c r="F163" s="17"/>
      <c r="G163" s="13">
        <f>SUM(G160:G162)</f>
        <v>314.07</v>
      </c>
      <c r="H163" s="1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19.66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133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133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5" t="s">
        <v>193</v>
      </c>
      <c r="B168" s="16"/>
      <c r="C168" s="16"/>
      <c r="D168" s="16"/>
      <c r="E168" s="16"/>
      <c r="F168" s="17"/>
      <c r="G168" s="13">
        <f>SUM(G165:G167)</f>
        <v>19.66</v>
      </c>
      <c r="H168" s="1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10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130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5" t="s">
        <v>197</v>
      </c>
      <c r="B172" s="16"/>
      <c r="C172" s="16"/>
      <c r="D172" s="16"/>
      <c r="E172" s="16"/>
      <c r="F172" s="17"/>
      <c r="G172" s="13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366</v>
      </c>
      <c r="C174" s="3" t="s">
        <v>200</v>
      </c>
      <c r="D174" s="3" t="s">
        <v>70</v>
      </c>
      <c r="E174" s="3">
        <v>0</v>
      </c>
      <c r="F174" s="3">
        <v>0</v>
      </c>
      <c r="G174" s="3">
        <v>54.64</v>
      </c>
      <c r="H174" s="3" t="s">
        <v>200</v>
      </c>
    </row>
    <row r="175" spans="1:8" ht="11.25" customHeight="1" x14ac:dyDescent="0.2">
      <c r="A175" s="3" t="s">
        <v>201</v>
      </c>
      <c r="B175" s="3">
        <v>366</v>
      </c>
      <c r="C175" s="3" t="s">
        <v>200</v>
      </c>
      <c r="D175" s="3" t="s">
        <v>70</v>
      </c>
      <c r="E175" s="3">
        <v>0</v>
      </c>
      <c r="F175" s="3">
        <v>0</v>
      </c>
      <c r="G175" s="3">
        <v>45.85</v>
      </c>
      <c r="H175" s="3" t="s">
        <v>200</v>
      </c>
    </row>
    <row r="176" spans="1:8" s="10" customFormat="1" ht="11.25" customHeight="1" x14ac:dyDescent="0.2">
      <c r="A176" s="15" t="s">
        <v>202</v>
      </c>
      <c r="B176" s="16"/>
      <c r="C176" s="16"/>
      <c r="D176" s="16"/>
      <c r="E176" s="16"/>
      <c r="F176" s="17"/>
      <c r="G176" s="13">
        <f>SUM(G174:G175)</f>
        <v>100.49000000000001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366</v>
      </c>
      <c r="C178" s="3" t="s">
        <v>10</v>
      </c>
      <c r="D178" s="3"/>
      <c r="E178" s="3">
        <v>0</v>
      </c>
      <c r="F178" s="3">
        <v>0</v>
      </c>
      <c r="G178" s="3">
        <v>354.21</v>
      </c>
      <c r="H178" s="3"/>
    </row>
    <row r="179" spans="1:8" s="10" customFormat="1" ht="11.25" customHeight="1" x14ac:dyDescent="0.2">
      <c r="A179" s="15" t="s">
        <v>205</v>
      </c>
      <c r="B179" s="16"/>
      <c r="C179" s="16"/>
      <c r="D179" s="16"/>
      <c r="E179" s="16"/>
      <c r="F179" s="17"/>
      <c r="G179" s="13">
        <f>SUM(G178)</f>
        <v>354.21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365</v>
      </c>
      <c r="C182" s="3" t="s">
        <v>10</v>
      </c>
      <c r="D182" s="3" t="s">
        <v>47</v>
      </c>
      <c r="E182" s="3">
        <v>0</v>
      </c>
      <c r="F182" s="3">
        <v>0</v>
      </c>
      <c r="G182" s="3">
        <v>48.92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5" t="s">
        <v>210</v>
      </c>
      <c r="B185" s="16"/>
      <c r="C185" s="16"/>
      <c r="D185" s="16"/>
      <c r="E185" s="16"/>
      <c r="F185" s="17"/>
      <c r="G185" s="13">
        <f>SUM(G182:G184)</f>
        <v>48.92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3">
        <v>29.31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24">
        <v>14.7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133</v>
      </c>
      <c r="D189" s="3" t="s">
        <v>19</v>
      </c>
      <c r="E189" s="3">
        <v>0</v>
      </c>
      <c r="F189" s="3">
        <v>0</v>
      </c>
      <c r="G189" s="3">
        <v>0</v>
      </c>
      <c r="H189" s="3" t="s">
        <v>215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216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217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5" t="s">
        <v>219</v>
      </c>
      <c r="B194" s="16"/>
      <c r="C194" s="16"/>
      <c r="D194" s="16"/>
      <c r="E194" s="16"/>
      <c r="F194" s="17"/>
      <c r="G194" s="13">
        <f>SUM(G187:G193)</f>
        <v>44.01</v>
      </c>
      <c r="H194" s="13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221</v>
      </c>
      <c r="B196" s="3">
        <v>0</v>
      </c>
      <c r="C196" s="3" t="s">
        <v>130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222</v>
      </c>
      <c r="B197" s="3">
        <v>0</v>
      </c>
      <c r="C197" s="3" t="s">
        <v>223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130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130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130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130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0</v>
      </c>
      <c r="C203" s="3" t="s">
        <v>231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233</v>
      </c>
      <c r="B205" s="3">
        <v>0</v>
      </c>
      <c r="C205" s="3" t="s">
        <v>234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15" t="s">
        <v>236</v>
      </c>
      <c r="B206" s="16"/>
      <c r="C206" s="16"/>
      <c r="D206" s="16"/>
      <c r="E206" s="16"/>
      <c r="F206" s="17"/>
      <c r="G206" s="13">
        <f>SUM(G196:G205)</f>
        <v>0</v>
      </c>
      <c r="H206" s="13"/>
    </row>
    <row r="207" spans="1:8" s="10" customFormat="1" ht="11.25" customHeight="1" x14ac:dyDescent="0.2">
      <c r="A207" s="15" t="s">
        <v>237</v>
      </c>
      <c r="B207" s="16"/>
      <c r="C207" s="16"/>
      <c r="D207" s="16"/>
      <c r="E207" s="16"/>
      <c r="F207" s="17"/>
      <c r="G207" s="13">
        <f>G37+G42+G45+G109+G155+G158+G163+G168+G172+G176+G179+G185+G194+G206+G4</f>
        <v>5375.46</v>
      </c>
      <c r="H207" s="13"/>
    </row>
    <row r="209" spans="1:8" x14ac:dyDescent="0.2">
      <c r="E209" s="4" t="s">
        <v>241</v>
      </c>
      <c r="F209" s="4">
        <f>(25.51*6+26.53*6)/12</f>
        <v>26.02</v>
      </c>
      <c r="G209" s="19">
        <f>G207*1000/F210/12</f>
        <v>26.01999326200351</v>
      </c>
      <c r="H209" s="20">
        <f>F209/G209</f>
        <v>1.0000002589545824</v>
      </c>
    </row>
    <row r="210" spans="1:8" x14ac:dyDescent="0.2">
      <c r="E210" s="4" t="s">
        <v>242</v>
      </c>
      <c r="F210" s="22">
        <v>17215.8</v>
      </c>
      <c r="G210" s="23">
        <f>F210*F209*12/1000</f>
        <v>5375.4613920000002</v>
      </c>
    </row>
    <row r="211" spans="1:8" x14ac:dyDescent="0.2">
      <c r="G211" s="19"/>
    </row>
    <row r="212" spans="1:8" x14ac:dyDescent="0.2">
      <c r="F212" s="4" t="s">
        <v>243</v>
      </c>
      <c r="G212" s="19">
        <f>G210-G207</f>
        <v>1.3920000001235167E-3</v>
      </c>
      <c r="H212" s="21">
        <f>G214-G207</f>
        <v>-537.54474719999962</v>
      </c>
    </row>
    <row r="213" spans="1:8" x14ac:dyDescent="0.2">
      <c r="G213" s="19"/>
    </row>
    <row r="214" spans="1:8" x14ac:dyDescent="0.2">
      <c r="G214" s="19">
        <f>G210*0.9</f>
        <v>4837.9152528000004</v>
      </c>
    </row>
    <row r="215" spans="1:8" x14ac:dyDescent="0.2">
      <c r="F215" s="4" t="s">
        <v>244</v>
      </c>
      <c r="G215" s="23">
        <f>G210*0.1</f>
        <v>537.54613920000008</v>
      </c>
    </row>
    <row r="216" spans="1:8" x14ac:dyDescent="0.2">
      <c r="G216" s="19">
        <f>SUM(G214:G215)</f>
        <v>5375.4613920000002</v>
      </c>
    </row>
    <row r="219" spans="1:8" s="27" customFormat="1" ht="12.75" x14ac:dyDescent="0.2">
      <c r="A219" s="10" t="s">
        <v>245</v>
      </c>
      <c r="B219" s="10"/>
      <c r="C219" s="10"/>
      <c r="D219" s="10"/>
      <c r="E219" s="10"/>
      <c r="F219" s="10"/>
      <c r="G219" s="10" t="s">
        <v>246</v>
      </c>
    </row>
    <row r="223" spans="1:8" ht="12.75" x14ac:dyDescent="0.2">
      <c r="A223" s="10" t="s">
        <v>247</v>
      </c>
      <c r="B223" s="10"/>
      <c r="C223" s="10"/>
      <c r="D223" s="10"/>
      <c r="E223" s="10"/>
      <c r="F223" s="10"/>
      <c r="G223" s="10" t="s">
        <v>248</v>
      </c>
    </row>
    <row r="231" spans="1:1" x14ac:dyDescent="0.2">
      <c r="A231" s="4" t="s">
        <v>249</v>
      </c>
    </row>
    <row r="232" spans="1:1" x14ac:dyDescent="0.2">
      <c r="A232" s="4" t="s">
        <v>250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topLeftCell="A139" workbookViewId="0">
      <selection activeCell="F157" sqref="F157"/>
    </sheetView>
  </sheetViews>
  <sheetFormatPr defaultRowHeight="11.25" x14ac:dyDescent="0.2"/>
  <cols>
    <col min="1" max="1" width="52.42578125" style="4" customWidth="1"/>
    <col min="2" max="16384" width="9.140625" style="4"/>
  </cols>
  <sheetData>
    <row r="1" spans="1:11" s="1" customFormat="1" ht="21.75" customHeight="1" x14ac:dyDescent="0.25">
      <c r="A1" s="5" t="s">
        <v>251</v>
      </c>
    </row>
    <row r="2" spans="1:11" s="1" customFormat="1" ht="22.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11" ht="11.25" customHeight="1" x14ac:dyDescent="0.2">
      <c r="A3" s="25" t="s">
        <v>1</v>
      </c>
      <c r="B3" s="6" t="s">
        <v>2</v>
      </c>
      <c r="C3" s="8"/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</row>
    <row r="4" spans="1:11" ht="11.25" customHeight="1" x14ac:dyDescent="0.2">
      <c r="A4" s="18" t="s">
        <v>240</v>
      </c>
      <c r="B4" s="25"/>
      <c r="C4" s="25"/>
      <c r="D4" s="25"/>
      <c r="E4" s="25"/>
      <c r="F4" s="25"/>
      <c r="G4" s="25">
        <v>548.08000000000004</v>
      </c>
      <c r="H4" s="25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407.5</v>
      </c>
      <c r="F6" s="3">
        <v>2.4700000000000002</v>
      </c>
      <c r="G6" s="3">
        <f>ROUND(E6*F6*B6/1000,2)</f>
        <v>300.95</v>
      </c>
      <c r="H6" s="3" t="s">
        <v>12</v>
      </c>
      <c r="K6" s="4">
        <f>ROUND(F6*1.02,2)</f>
        <v>2.52</v>
      </c>
    </row>
    <row r="7" spans="1:11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407.5</v>
      </c>
      <c r="F7" s="3">
        <v>3.49</v>
      </c>
      <c r="G7" s="3">
        <f t="shared" ref="G7:G25" si="0">ROUND(E7*F7*B7/1000,2)</f>
        <v>17.07</v>
      </c>
      <c r="H7" s="3" t="s">
        <v>23</v>
      </c>
      <c r="K7" s="4">
        <f t="shared" ref="K7:K44" si="1">ROUND(F7*1.02,2)</f>
        <v>3.56</v>
      </c>
    </row>
    <row r="8" spans="1:11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3056.5</v>
      </c>
      <c r="F8" s="3">
        <v>2.15</v>
      </c>
      <c r="G8" s="3">
        <f t="shared" si="0"/>
        <v>341.72</v>
      </c>
      <c r="H8" s="3" t="s">
        <v>15</v>
      </c>
      <c r="K8" s="4">
        <f t="shared" si="1"/>
        <v>2.19</v>
      </c>
    </row>
    <row r="9" spans="1:11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3056.5</v>
      </c>
      <c r="F9" s="3">
        <v>2.74</v>
      </c>
      <c r="G9" s="3">
        <f t="shared" si="0"/>
        <v>100.5</v>
      </c>
      <c r="H9" s="3" t="s">
        <v>23</v>
      </c>
      <c r="K9" s="4">
        <f t="shared" si="1"/>
        <v>2.79</v>
      </c>
    </row>
    <row r="10" spans="1:11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169.75</v>
      </c>
      <c r="F10" s="3">
        <v>3.33</v>
      </c>
      <c r="G10" s="3">
        <f t="shared" si="0"/>
        <v>169.01</v>
      </c>
      <c r="H10" s="3" t="s">
        <v>15</v>
      </c>
      <c r="K10" s="4">
        <f t="shared" si="1"/>
        <v>3.4</v>
      </c>
    </row>
    <row r="11" spans="1:11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85</v>
      </c>
      <c r="F11" s="3">
        <v>21.23</v>
      </c>
      <c r="G11" s="3">
        <f t="shared" si="0"/>
        <v>93.84</v>
      </c>
      <c r="H11" s="3" t="s">
        <v>12</v>
      </c>
      <c r="K11" s="4">
        <f t="shared" si="1"/>
        <v>21.65</v>
      </c>
    </row>
    <row r="12" spans="1:11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26.2</v>
      </c>
      <c r="F12" s="3">
        <v>3.52</v>
      </c>
      <c r="G12" s="3">
        <f t="shared" si="0"/>
        <v>27.57</v>
      </c>
      <c r="H12" s="3" t="s">
        <v>12</v>
      </c>
      <c r="K12" s="4">
        <f t="shared" si="1"/>
        <v>3.59</v>
      </c>
    </row>
    <row r="13" spans="1:11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  <c r="K13" s="4">
        <f t="shared" si="1"/>
        <v>0</v>
      </c>
    </row>
    <row r="14" spans="1:11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153</v>
      </c>
      <c r="F14" s="3">
        <v>9.0500000000000007</v>
      </c>
      <c r="G14" s="3">
        <f t="shared" si="0"/>
        <v>1.38</v>
      </c>
      <c r="H14" s="3" t="s">
        <v>25</v>
      </c>
      <c r="K14" s="4">
        <f t="shared" si="1"/>
        <v>9.23</v>
      </c>
    </row>
    <row r="15" spans="1:11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16458</v>
      </c>
      <c r="F15" s="3">
        <v>3.01</v>
      </c>
      <c r="G15" s="3">
        <f t="shared" si="0"/>
        <v>49.54</v>
      </c>
      <c r="H15" s="3" t="s">
        <v>25</v>
      </c>
      <c r="K15" s="4">
        <f t="shared" si="1"/>
        <v>3.07</v>
      </c>
    </row>
    <row r="16" spans="1:11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870</v>
      </c>
      <c r="F16" s="3">
        <v>1.87</v>
      </c>
      <c r="G16" s="3">
        <f t="shared" si="0"/>
        <v>1.63</v>
      </c>
      <c r="H16" s="3" t="s">
        <v>25</v>
      </c>
      <c r="K16" s="4">
        <f t="shared" si="1"/>
        <v>1.91</v>
      </c>
    </row>
    <row r="17" spans="1:11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512</v>
      </c>
      <c r="F17" s="3">
        <v>4.3899999999999997</v>
      </c>
      <c r="G17" s="3">
        <f t="shared" si="0"/>
        <v>2.25</v>
      </c>
      <c r="H17" s="3" t="s">
        <v>25</v>
      </c>
      <c r="K17" s="4">
        <f t="shared" si="1"/>
        <v>4.4800000000000004</v>
      </c>
    </row>
    <row r="18" spans="1:11" ht="11.25" customHeight="1" x14ac:dyDescent="0.2">
      <c r="A18" s="3" t="s">
        <v>29</v>
      </c>
      <c r="B18" s="3">
        <v>2</v>
      </c>
      <c r="C18" s="3" t="s">
        <v>10</v>
      </c>
      <c r="D18" s="3" t="s">
        <v>19</v>
      </c>
      <c r="E18" s="3">
        <v>11.1</v>
      </c>
      <c r="F18" s="3">
        <v>4.37</v>
      </c>
      <c r="G18" s="3">
        <f t="shared" si="0"/>
        <v>0.1</v>
      </c>
      <c r="H18" s="3" t="s">
        <v>30</v>
      </c>
      <c r="K18" s="4">
        <f t="shared" si="1"/>
        <v>4.46</v>
      </c>
    </row>
    <row r="19" spans="1:11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  <c r="K19" s="4">
        <f t="shared" si="1"/>
        <v>0</v>
      </c>
    </row>
    <row r="20" spans="1:11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  <c r="K20" s="4">
        <f t="shared" si="1"/>
        <v>0</v>
      </c>
    </row>
    <row r="21" spans="1:11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170</v>
      </c>
      <c r="F21" s="3">
        <v>2.69</v>
      </c>
      <c r="G21" s="3">
        <f t="shared" si="0"/>
        <v>0.46</v>
      </c>
      <c r="H21" s="3" t="s">
        <v>25</v>
      </c>
      <c r="K21" s="4">
        <f t="shared" si="1"/>
        <v>2.74</v>
      </c>
    </row>
    <row r="22" spans="1:11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86</v>
      </c>
      <c r="F22" s="3">
        <v>5.43</v>
      </c>
      <c r="G22" s="3">
        <f t="shared" si="0"/>
        <v>0.47</v>
      </c>
      <c r="H22" s="3" t="s">
        <v>30</v>
      </c>
      <c r="K22" s="4">
        <f t="shared" si="1"/>
        <v>5.54</v>
      </c>
    </row>
    <row r="23" spans="1:11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170</v>
      </c>
      <c r="F23" s="3">
        <v>2.69</v>
      </c>
      <c r="G23" s="3">
        <f t="shared" si="0"/>
        <v>0.46</v>
      </c>
      <c r="H23" s="3" t="s">
        <v>25</v>
      </c>
      <c r="K23" s="4">
        <f t="shared" si="1"/>
        <v>2.74</v>
      </c>
    </row>
    <row r="24" spans="1:11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20.5</v>
      </c>
      <c r="F24" s="3">
        <v>2.1800000000000002</v>
      </c>
      <c r="G24" s="3">
        <f t="shared" si="0"/>
        <v>0.04</v>
      </c>
      <c r="H24" s="3" t="s">
        <v>25</v>
      </c>
      <c r="K24" s="4">
        <f t="shared" si="1"/>
        <v>2.2200000000000002</v>
      </c>
    </row>
    <row r="25" spans="1:11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2715</v>
      </c>
      <c r="F25" s="3">
        <v>2.19</v>
      </c>
      <c r="G25" s="3">
        <f t="shared" si="0"/>
        <v>11.89</v>
      </c>
      <c r="H25" s="3" t="s">
        <v>30</v>
      </c>
      <c r="K25" s="4">
        <f t="shared" si="1"/>
        <v>2.23</v>
      </c>
    </row>
    <row r="26" spans="1:11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1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K27" s="4">
        <f t="shared" si="1"/>
        <v>0</v>
      </c>
    </row>
    <row r="28" spans="1:11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K28" s="4">
        <f t="shared" si="1"/>
        <v>0</v>
      </c>
    </row>
    <row r="29" spans="1:11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1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30</v>
      </c>
      <c r="F30" s="3">
        <v>298.05</v>
      </c>
      <c r="G30" s="3">
        <f t="shared" ref="G30" si="2">ROUND(E30*F30*B30/1000,2)</f>
        <v>44.71</v>
      </c>
      <c r="H30" s="3" t="s">
        <v>48</v>
      </c>
      <c r="K30" s="4">
        <f t="shared" si="1"/>
        <v>304.01</v>
      </c>
    </row>
    <row r="31" spans="1:11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K31" s="4">
        <f t="shared" si="1"/>
        <v>0</v>
      </c>
    </row>
    <row r="32" spans="1:11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2177</v>
      </c>
      <c r="F32" s="3">
        <v>1.81</v>
      </c>
      <c r="G32" s="3">
        <f t="shared" ref="G32:G33" si="3">ROUND(E32*F32*B32/1000,2)</f>
        <v>3.94</v>
      </c>
      <c r="H32" s="3" t="s">
        <v>25</v>
      </c>
      <c r="K32" s="4">
        <f t="shared" si="1"/>
        <v>1.85</v>
      </c>
    </row>
    <row r="33" spans="1:11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2177</v>
      </c>
      <c r="F33" s="3">
        <v>1.81</v>
      </c>
      <c r="G33" s="3">
        <f t="shared" si="3"/>
        <v>3.94</v>
      </c>
      <c r="H33" s="3" t="s">
        <v>25</v>
      </c>
      <c r="K33" s="4">
        <f t="shared" si="1"/>
        <v>1.85</v>
      </c>
    </row>
    <row r="34" spans="1:11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1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31.01</v>
      </c>
      <c r="F35" s="3">
        <v>8.9700000000000006</v>
      </c>
      <c r="G35" s="3">
        <f t="shared" ref="G35:G36" si="4">ROUND(E35*F35*B35/1000,2)</f>
        <v>101.53</v>
      </c>
      <c r="H35" s="3"/>
      <c r="K35" s="4">
        <f t="shared" si="1"/>
        <v>9.15</v>
      </c>
    </row>
    <row r="36" spans="1:11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130</v>
      </c>
      <c r="F36" s="3">
        <v>3.89</v>
      </c>
      <c r="G36" s="3">
        <f t="shared" si="4"/>
        <v>12.14</v>
      </c>
      <c r="H36" s="3"/>
      <c r="K36" s="4">
        <f t="shared" si="1"/>
        <v>3.97</v>
      </c>
    </row>
    <row r="37" spans="1:11" s="10" customFormat="1" ht="11.25" customHeight="1" x14ac:dyDescent="0.2">
      <c r="A37" s="15" t="s">
        <v>56</v>
      </c>
      <c r="B37" s="16"/>
      <c r="C37" s="16"/>
      <c r="D37" s="16"/>
      <c r="E37" s="16"/>
      <c r="F37" s="17"/>
      <c r="G37" s="26">
        <f>SUM(G6:G36)</f>
        <v>1285.1400000000006</v>
      </c>
      <c r="H37" s="26"/>
      <c r="K37" s="4"/>
    </row>
    <row r="38" spans="1:11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3.07</v>
      </c>
      <c r="F39" s="3">
        <v>200.54</v>
      </c>
      <c r="G39" s="3">
        <f t="shared" ref="G39" si="5">ROUND(E39*F39*B39/1000,2)</f>
        <v>224.72</v>
      </c>
      <c r="H39" s="3" t="s">
        <v>12</v>
      </c>
      <c r="K39" s="4">
        <f t="shared" si="1"/>
        <v>204.55</v>
      </c>
    </row>
    <row r="40" spans="1:11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1" ht="11.25" customHeight="1" x14ac:dyDescent="0.2">
      <c r="A41" s="3" t="s">
        <v>60</v>
      </c>
      <c r="B41" s="3">
        <v>365</v>
      </c>
      <c r="C41" s="3" t="s">
        <v>10</v>
      </c>
      <c r="D41" s="3" t="s">
        <v>47</v>
      </c>
      <c r="E41" s="3">
        <v>3.07</v>
      </c>
      <c r="F41" s="3">
        <v>323.68</v>
      </c>
      <c r="G41" s="3">
        <f t="shared" ref="G41" si="6">ROUND(E41*F41*B41/1000,2)</f>
        <v>362.7</v>
      </c>
      <c r="H41" s="3"/>
      <c r="K41" s="4">
        <f t="shared" si="1"/>
        <v>330.15</v>
      </c>
    </row>
    <row r="42" spans="1:11" s="10" customFormat="1" ht="11.25" customHeight="1" x14ac:dyDescent="0.2">
      <c r="A42" s="15" t="s">
        <v>61</v>
      </c>
      <c r="B42" s="16"/>
      <c r="C42" s="16"/>
      <c r="D42" s="16"/>
      <c r="E42" s="16"/>
      <c r="F42" s="17"/>
      <c r="G42" s="26">
        <f>SUM(G39:G41)</f>
        <v>587.41999999999996</v>
      </c>
      <c r="H42" s="26"/>
      <c r="K42" s="4"/>
    </row>
    <row r="43" spans="1:11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3" t="s">
        <v>63</v>
      </c>
      <c r="B44" s="3">
        <v>365</v>
      </c>
      <c r="C44" s="3" t="s">
        <v>10</v>
      </c>
      <c r="D44" s="3" t="s">
        <v>59</v>
      </c>
      <c r="E44" s="3">
        <v>1.022</v>
      </c>
      <c r="F44" s="3">
        <v>542.24</v>
      </c>
      <c r="G44" s="3">
        <f t="shared" ref="G44" si="7">ROUND(E44*F44*B44/1000,2)</f>
        <v>202.27</v>
      </c>
      <c r="H44" s="3"/>
      <c r="K44" s="4">
        <f t="shared" si="1"/>
        <v>553.08000000000004</v>
      </c>
    </row>
    <row r="45" spans="1:11" s="10" customFormat="1" ht="11.25" customHeight="1" x14ac:dyDescent="0.2">
      <c r="A45" s="15" t="s">
        <v>64</v>
      </c>
      <c r="B45" s="16"/>
      <c r="C45" s="16"/>
      <c r="D45" s="16"/>
      <c r="E45" s="16"/>
      <c r="F45" s="17"/>
      <c r="G45" s="26">
        <f>SUM(G44)</f>
        <v>202.27</v>
      </c>
      <c r="H45" s="26"/>
    </row>
    <row r="46" spans="1:11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64.53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0</v>
      </c>
      <c r="F62" s="3">
        <v>0</v>
      </c>
      <c r="G62" s="3">
        <v>6.03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12.65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11.45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0</v>
      </c>
      <c r="F74" s="3">
        <v>0</v>
      </c>
      <c r="G74" s="3">
        <v>6.03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24.1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60.25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5.78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6.27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24.1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60.25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34.950000000000003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37.36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6.39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0</v>
      </c>
      <c r="F100" s="3">
        <v>0</v>
      </c>
      <c r="G100" s="3">
        <v>5.66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12.05</v>
      </c>
      <c r="H101" s="3" t="s">
        <v>125</v>
      </c>
    </row>
    <row r="102" spans="1:8" ht="11.25" customHeight="1" x14ac:dyDescent="0.2">
      <c r="A102" s="3" t="s">
        <v>127</v>
      </c>
      <c r="B102" s="3">
        <v>0</v>
      </c>
      <c r="C102" s="3" t="s">
        <v>125</v>
      </c>
      <c r="D102" s="3" t="s">
        <v>41</v>
      </c>
      <c r="E102" s="3">
        <v>0</v>
      </c>
      <c r="F102" s="3">
        <v>0</v>
      </c>
      <c r="G102" s="3">
        <v>0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133</v>
      </c>
      <c r="D107" s="3" t="s">
        <v>47</v>
      </c>
      <c r="E107" s="3">
        <v>0</v>
      </c>
      <c r="F107" s="3">
        <v>0</v>
      </c>
      <c r="G107" s="3">
        <v>120.5</v>
      </c>
      <c r="H107" s="3"/>
    </row>
    <row r="108" spans="1:8" ht="11.25" customHeight="1" x14ac:dyDescent="0.2">
      <c r="A108" s="3" t="s">
        <v>134</v>
      </c>
      <c r="B108" s="3">
        <v>1</v>
      </c>
      <c r="C108" s="3" t="s">
        <v>133</v>
      </c>
      <c r="D108" s="3" t="s">
        <v>47</v>
      </c>
      <c r="E108" s="3">
        <v>0</v>
      </c>
      <c r="F108" s="3">
        <v>0</v>
      </c>
      <c r="G108" s="3">
        <v>60.25</v>
      </c>
      <c r="H108" s="3"/>
    </row>
    <row r="109" spans="1:8" s="10" customFormat="1" ht="11.25" customHeight="1" x14ac:dyDescent="0.2">
      <c r="A109" s="15" t="s">
        <v>135</v>
      </c>
      <c r="B109" s="16"/>
      <c r="C109" s="16"/>
      <c r="D109" s="16"/>
      <c r="E109" s="16"/>
      <c r="F109" s="17"/>
      <c r="G109" s="26">
        <f>SUM(G49:G108)</f>
        <v>558.60000000000014</v>
      </c>
      <c r="H109" s="26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63.86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51.09</v>
      </c>
      <c r="H116" s="3" t="s">
        <v>125</v>
      </c>
    </row>
    <row r="117" spans="1:8" ht="11.25" customHeight="1" x14ac:dyDescent="0.2">
      <c r="A117" s="3" t="s">
        <v>142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6.39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43.38</v>
      </c>
      <c r="G120" s="3">
        <v>43.38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51.81</v>
      </c>
      <c r="H121" s="3" t="s">
        <v>125</v>
      </c>
    </row>
    <row r="122" spans="1:8" ht="11.25" customHeight="1" x14ac:dyDescent="0.2">
      <c r="A122" s="3" t="s">
        <v>147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6.27</v>
      </c>
      <c r="H122" s="3" t="s">
        <v>80</v>
      </c>
    </row>
    <row r="123" spans="1:8" ht="11.25" customHeight="1" x14ac:dyDescent="0.2">
      <c r="A123" s="3" t="s">
        <v>148</v>
      </c>
      <c r="B123" s="3">
        <v>1</v>
      </c>
      <c r="C123" s="3" t="s">
        <v>133</v>
      </c>
      <c r="D123" s="3" t="s">
        <v>41</v>
      </c>
      <c r="E123" s="3">
        <v>0</v>
      </c>
      <c r="F123" s="3">
        <v>0</v>
      </c>
      <c r="G123" s="3">
        <v>5.78</v>
      </c>
      <c r="H123" s="3"/>
    </row>
    <row r="124" spans="1:8" ht="11.25" customHeight="1" x14ac:dyDescent="0.2">
      <c r="A124" s="3" t="s">
        <v>149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31.26</v>
      </c>
      <c r="H124" s="3" t="s">
        <v>125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77.91</v>
      </c>
      <c r="G125" s="3">
        <v>77.91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9.83</v>
      </c>
      <c r="G126" s="3">
        <v>9.83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29.25</v>
      </c>
      <c r="G127" s="3">
        <v>29.25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6.39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89.41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62.59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76.64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65.150000000000006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38.32</v>
      </c>
      <c r="H135" s="3" t="s">
        <v>125</v>
      </c>
    </row>
    <row r="136" spans="1:8" ht="11.25" customHeight="1" x14ac:dyDescent="0.2">
      <c r="A136" s="3" t="s">
        <v>162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11.5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13.26</v>
      </c>
      <c r="H138" s="3"/>
    </row>
    <row r="139" spans="1:8" ht="11.25" customHeight="1" x14ac:dyDescent="0.2">
      <c r="A139" s="3" t="s">
        <v>164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36.25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36.15</v>
      </c>
      <c r="H153" s="3"/>
    </row>
    <row r="154" spans="1:8" ht="11.25" customHeight="1" x14ac:dyDescent="0.2">
      <c r="A154" s="3" t="s">
        <v>179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6.03</v>
      </c>
      <c r="H154" s="3"/>
    </row>
    <row r="155" spans="1:8" s="10" customFormat="1" ht="11.25" customHeight="1" x14ac:dyDescent="0.2">
      <c r="A155" s="15" t="s">
        <v>180</v>
      </c>
      <c r="B155" s="16"/>
      <c r="C155" s="16"/>
      <c r="D155" s="16"/>
      <c r="E155" s="16"/>
      <c r="F155" s="17"/>
      <c r="G155" s="26">
        <f>SUM(G112:G154)</f>
        <v>818.52</v>
      </c>
      <c r="H155" s="26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156</v>
      </c>
      <c r="D157" s="3" t="s">
        <v>19</v>
      </c>
      <c r="E157" s="3">
        <v>10</v>
      </c>
      <c r="F157" s="3">
        <f>ROUND(G157/E157/B157*1000,2)</f>
        <v>148.32</v>
      </c>
      <c r="G157" s="3">
        <v>541.35</v>
      </c>
      <c r="H157" s="3" t="s">
        <v>156</v>
      </c>
    </row>
    <row r="158" spans="1:8" s="10" customFormat="1" ht="11.25" customHeight="1" x14ac:dyDescent="0.2">
      <c r="A158" s="15" t="s">
        <v>183</v>
      </c>
      <c r="B158" s="16"/>
      <c r="C158" s="16"/>
      <c r="D158" s="16"/>
      <c r="E158" s="16"/>
      <c r="F158" s="17"/>
      <c r="G158" s="26">
        <f>SUM(G157)</f>
        <v>541.35</v>
      </c>
      <c r="H158" s="26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1</v>
      </c>
      <c r="C160" s="3" t="s">
        <v>10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70</v>
      </c>
      <c r="E161" s="3">
        <v>4</v>
      </c>
      <c r="F161" s="3">
        <f>ROUND(G161/E161/B161*1000,2)</f>
        <v>6543.13</v>
      </c>
      <c r="G161" s="3">
        <v>314.07</v>
      </c>
      <c r="H161" s="3" t="s">
        <v>23</v>
      </c>
    </row>
    <row r="162" spans="1:8" ht="11.25" customHeight="1" x14ac:dyDescent="0.2">
      <c r="A162" s="3" t="s">
        <v>187</v>
      </c>
      <c r="B162" s="3">
        <v>1</v>
      </c>
      <c r="C162" s="3" t="s">
        <v>133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5" t="s">
        <v>188</v>
      </c>
      <c r="B163" s="16"/>
      <c r="C163" s="16"/>
      <c r="D163" s="16"/>
      <c r="E163" s="16"/>
      <c r="F163" s="17"/>
      <c r="G163" s="26">
        <f>SUM(G160:G162)</f>
        <v>314.07</v>
      </c>
      <c r="H163" s="26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19.66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133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133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5" t="s">
        <v>193</v>
      </c>
      <c r="B168" s="16"/>
      <c r="C168" s="16"/>
      <c r="D168" s="16"/>
      <c r="E168" s="16"/>
      <c r="F168" s="17"/>
      <c r="G168" s="26">
        <f>SUM(G165:G167)</f>
        <v>19.66</v>
      </c>
      <c r="H168" s="26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10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130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5" t="s">
        <v>197</v>
      </c>
      <c r="B172" s="16"/>
      <c r="C172" s="16"/>
      <c r="D172" s="16"/>
      <c r="E172" s="16"/>
      <c r="F172" s="17"/>
      <c r="G172" s="26">
        <f>SUM(G170:G171)</f>
        <v>0</v>
      </c>
      <c r="H172" s="26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54.64</v>
      </c>
      <c r="H174" s="3" t="s">
        <v>200</v>
      </c>
    </row>
    <row r="175" spans="1:8" ht="11.25" customHeight="1" x14ac:dyDescent="0.2">
      <c r="A175" s="3" t="s">
        <v>201</v>
      </c>
      <c r="B175" s="3">
        <v>365</v>
      </c>
      <c r="C175" s="3" t="s">
        <v>200</v>
      </c>
      <c r="D175" s="3" t="s">
        <v>70</v>
      </c>
      <c r="E175" s="3">
        <v>0</v>
      </c>
      <c r="F175" s="3">
        <v>0</v>
      </c>
      <c r="G175" s="3">
        <v>45.85</v>
      </c>
      <c r="H175" s="3" t="s">
        <v>200</v>
      </c>
    </row>
    <row r="176" spans="1:8" s="10" customFormat="1" ht="11.25" customHeight="1" x14ac:dyDescent="0.2">
      <c r="A176" s="15" t="s">
        <v>202</v>
      </c>
      <c r="B176" s="16"/>
      <c r="C176" s="16"/>
      <c r="D176" s="16"/>
      <c r="E176" s="16"/>
      <c r="F176" s="17"/>
      <c r="G176" s="26">
        <f>SUM(G174:G175)</f>
        <v>100.49000000000001</v>
      </c>
      <c r="H176" s="26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365</v>
      </c>
      <c r="C178" s="3" t="s">
        <v>10</v>
      </c>
      <c r="D178" s="3"/>
      <c r="E178" s="3">
        <v>0</v>
      </c>
      <c r="F178" s="3">
        <v>0</v>
      </c>
      <c r="G178" s="28">
        <f>354.21+40-3.94</f>
        <v>390.27</v>
      </c>
      <c r="H178" s="3"/>
    </row>
    <row r="179" spans="1:8" s="10" customFormat="1" ht="11.25" customHeight="1" x14ac:dyDescent="0.2">
      <c r="A179" s="15" t="s">
        <v>205</v>
      </c>
      <c r="B179" s="16"/>
      <c r="C179" s="16"/>
      <c r="D179" s="16"/>
      <c r="E179" s="16"/>
      <c r="F179" s="17"/>
      <c r="G179" s="26">
        <f>SUM(G178)</f>
        <v>390.27</v>
      </c>
      <c r="H179" s="26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365</v>
      </c>
      <c r="C182" s="3" t="s">
        <v>10</v>
      </c>
      <c r="D182" s="3" t="s">
        <v>47</v>
      </c>
      <c r="E182" s="3">
        <v>0</v>
      </c>
      <c r="F182" s="3">
        <v>0</v>
      </c>
      <c r="G182" s="28">
        <f>48.92+22.02</f>
        <v>70.94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5" t="s">
        <v>210</v>
      </c>
      <c r="B185" s="16"/>
      <c r="C185" s="16"/>
      <c r="D185" s="16"/>
      <c r="E185" s="16"/>
      <c r="F185" s="17"/>
      <c r="G185" s="26">
        <f>SUM(G182:G184)</f>
        <v>70.94</v>
      </c>
      <c r="H185" s="26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3">
        <v>29.31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24">
        <v>14.7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133</v>
      </c>
      <c r="D189" s="3" t="s">
        <v>19</v>
      </c>
      <c r="E189" s="3">
        <v>0</v>
      </c>
      <c r="F189" s="3">
        <v>0</v>
      </c>
      <c r="G189" s="3">
        <v>0</v>
      </c>
      <c r="H189" s="3" t="s">
        <v>215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216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217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5" t="s">
        <v>219</v>
      </c>
      <c r="B194" s="16"/>
      <c r="C194" s="16"/>
      <c r="D194" s="16"/>
      <c r="E194" s="16"/>
      <c r="F194" s="17"/>
      <c r="G194" s="26">
        <f>SUM(G187:G193)</f>
        <v>44.01</v>
      </c>
      <c r="H194" s="26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221</v>
      </c>
      <c r="B196" s="3">
        <v>0</v>
      </c>
      <c r="C196" s="3" t="s">
        <v>130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222</v>
      </c>
      <c r="B197" s="3">
        <v>0</v>
      </c>
      <c r="C197" s="3" t="s">
        <v>223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130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130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130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130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0</v>
      </c>
      <c r="C203" s="3" t="s">
        <v>231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233</v>
      </c>
      <c r="B205" s="3">
        <v>0</v>
      </c>
      <c r="C205" s="3" t="s">
        <v>234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15" t="s">
        <v>236</v>
      </c>
      <c r="B206" s="16"/>
      <c r="C206" s="16"/>
      <c r="D206" s="16"/>
      <c r="E206" s="16"/>
      <c r="F206" s="17"/>
      <c r="G206" s="26">
        <f>SUM(G196:G205)</f>
        <v>0</v>
      </c>
      <c r="H206" s="26"/>
    </row>
    <row r="207" spans="1:8" s="10" customFormat="1" ht="11.25" customHeight="1" x14ac:dyDescent="0.2">
      <c r="A207" s="15" t="s">
        <v>237</v>
      </c>
      <c r="B207" s="16"/>
      <c r="C207" s="16"/>
      <c r="D207" s="16"/>
      <c r="E207" s="16"/>
      <c r="F207" s="17"/>
      <c r="G207" s="26">
        <f>G37+G42+G45+G109+G155+G158+G163+G168+G172+G176+G179+G185+G194+G206+G4</f>
        <v>5480.8199999999988</v>
      </c>
      <c r="H207" s="26"/>
    </row>
    <row r="209" spans="1:8" x14ac:dyDescent="0.2">
      <c r="E209" s="4" t="s">
        <v>241</v>
      </c>
      <c r="F209" s="4">
        <v>26.53</v>
      </c>
      <c r="G209" s="19">
        <f>G207*1000/F210/12</f>
        <v>26.529989893005261</v>
      </c>
      <c r="H209" s="20">
        <f>F209/G209</f>
        <v>1.0000003809648923</v>
      </c>
    </row>
    <row r="210" spans="1:8" x14ac:dyDescent="0.2">
      <c r="E210" s="4" t="s">
        <v>242</v>
      </c>
      <c r="F210" s="22">
        <v>17215.8</v>
      </c>
      <c r="G210" s="23">
        <f>F210*F209*12/1000</f>
        <v>5480.8220879999999</v>
      </c>
    </row>
    <row r="211" spans="1:8" x14ac:dyDescent="0.2">
      <c r="G211" s="19"/>
    </row>
    <row r="212" spans="1:8" x14ac:dyDescent="0.2">
      <c r="F212" s="4" t="s">
        <v>243</v>
      </c>
      <c r="G212" s="19">
        <f>G210-G207</f>
        <v>2.0880000010947697E-3</v>
      </c>
      <c r="H212" s="21">
        <f>G214-G207</f>
        <v>-548.08012079999844</v>
      </c>
    </row>
    <row r="213" spans="1:8" x14ac:dyDescent="0.2">
      <c r="G213" s="19"/>
    </row>
    <row r="214" spans="1:8" x14ac:dyDescent="0.2">
      <c r="G214" s="19">
        <f>G210*0.9</f>
        <v>4932.7398792000004</v>
      </c>
    </row>
    <row r="215" spans="1:8" x14ac:dyDescent="0.2">
      <c r="F215" s="4" t="s">
        <v>244</v>
      </c>
      <c r="G215" s="23">
        <f>G210*0.1</f>
        <v>548.08220879999999</v>
      </c>
    </row>
    <row r="216" spans="1:8" x14ac:dyDescent="0.2">
      <c r="G216" s="19">
        <f>SUM(G214:G215)</f>
        <v>5480.8220880000008</v>
      </c>
    </row>
    <row r="219" spans="1:8" s="27" customFormat="1" ht="12.75" x14ac:dyDescent="0.2">
      <c r="A219" s="10" t="s">
        <v>245</v>
      </c>
      <c r="B219" s="10"/>
      <c r="C219" s="10"/>
      <c r="D219" s="10"/>
      <c r="E219" s="10"/>
      <c r="F219" s="10"/>
      <c r="G219" s="10" t="s">
        <v>246</v>
      </c>
    </row>
    <row r="223" spans="1:8" ht="12.75" x14ac:dyDescent="0.2">
      <c r="A223" s="10" t="s">
        <v>247</v>
      </c>
      <c r="B223" s="10"/>
      <c r="C223" s="10"/>
      <c r="D223" s="10"/>
      <c r="E223" s="10"/>
      <c r="F223" s="10"/>
      <c r="G223" s="10" t="s">
        <v>248</v>
      </c>
    </row>
    <row r="231" spans="1:1" x14ac:dyDescent="0.2">
      <c r="A231" s="4" t="s">
        <v>249</v>
      </c>
    </row>
    <row r="232" spans="1:1" x14ac:dyDescent="0.2">
      <c r="A232" s="4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2016-11-09T09:02:47Z</dcterms:modified>
</cp:coreProperties>
</file>