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10" i="3"/>
  <c r="G214" i="3" s="1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5" i="3" l="1"/>
  <c r="G42" i="3"/>
  <c r="G37" i="3"/>
  <c r="G207" i="3"/>
  <c r="G209" i="3" s="1"/>
  <c r="H209" i="3" s="1"/>
  <c r="G216" i="3"/>
  <c r="G161" i="2"/>
  <c r="G157" i="2"/>
  <c r="G44" i="2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I6" i="2"/>
  <c r="F209" i="2"/>
  <c r="H212" i="3" l="1"/>
  <c r="G212" i="3"/>
  <c r="G210" i="2"/>
  <c r="G214" i="2" l="1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H212" i="2"/>
</calcChain>
</file>

<file path=xl/sharedStrings.xml><?xml version="1.0" encoding="utf-8"?>
<sst xmlns="http://schemas.openxmlformats.org/spreadsheetml/2006/main" count="1923" uniqueCount="256">
  <si>
    <t>Ореховый пр., д.13, к.4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</si>
  <si>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</si>
  <si>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</si>
  <si>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</si>
  <si>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</si>
  <si>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</si>
  <si>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</si>
  <si>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</si>
  <si>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</si>
  <si>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</si>
  <si>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</si>
  <si>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</si>
  <si>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</si>
  <si>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</si>
  <si>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</si>
  <si>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</si>
  <si>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</si>
  <si>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</si>
  <si>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</si>
  <si>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</si>
  <si>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</si>
  <si>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</si>
  <si>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</si>
  <si>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</si>
  <si>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</si>
  <si>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</si>
  <si>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</si>
  <si>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</si>
  <si>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</si>
  <si>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</si>
  <si>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</si>
  <si>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</si>
  <si>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</si>
  <si>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по мере необходимости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</si>
  <si>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</si>
  <si>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</si>
  <si>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</si>
  <si>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</si>
  <si>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</si>
  <si>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</si>
  <si>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</si>
  <si>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</si>
  <si>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</si>
  <si>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</si>
  <si>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</si>
  <si>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</si>
  <si>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</si>
  <si>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обнаружения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</si>
  <si>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</si>
  <si>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</si>
  <si>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</si>
  <si>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</si>
  <si>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</si>
  <si>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</si>
  <si>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</si>
  <si>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</si>
  <si>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</si>
  <si>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</si>
  <si>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</si>
  <si>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</si>
  <si>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</si>
  <si>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</si>
  <si>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</si>
  <si>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</si>
  <si>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</si>
  <si>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</si>
  <si>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</si>
  <si>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</si>
  <si>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</si>
  <si>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</si>
  <si>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</si>
  <si>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</si>
  <si>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</si>
  <si>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</si>
  <si>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</si>
  <si>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</si>
  <si>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</si>
  <si>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</si>
  <si>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</si>
  <si>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</si>
  <si>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</si>
  <si>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</si>
  <si>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</si>
  <si>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</si>
  <si>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</si>
  <si>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</si>
  <si>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</si>
  <si>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</si>
  <si>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</si>
  <si>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</si>
  <si>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</si>
  <si>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</si>
  <si>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</si>
  <si>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</si>
  <si>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</si>
  <si>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</si>
  <si>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</si>
  <si>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</si>
  <si>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</si>
  <si>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</si>
  <si>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</si>
  <si>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</si>
  <si>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</si>
  <si>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</si>
  <si>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</si>
  <si>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</si>
  <si>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</si>
  <si>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</si>
  <si>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</si>
  <si>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</si>
  <si>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</si>
  <si>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</si>
  <si>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</si>
  <si>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</si>
  <si>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</si>
  <si>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</si>
  <si>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</si>
  <si>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</si>
  <si>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</si>
  <si>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</si>
  <si>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</si>
  <si>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</si>
  <si>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</si>
  <si>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</si>
  <si>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</si>
  <si>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</si>
  <si>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</si>
  <si>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</si>
  <si>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</si>
  <si>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</si>
  <si>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</si>
  <si>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</si>
  <si>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</si>
  <si>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</si>
  <si>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</si>
  <si>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</si>
  <si>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</si>
  <si>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</si>
  <si>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</si>
  <si>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</si>
  <si>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</si>
  <si>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</si>
  <si>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</si>
  <si>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</si>
  <si>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</si>
  <si>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</si>
  <si>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</si>
  <si>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</si>
  <si>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</si>
  <si>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</si>
  <si>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</si>
  <si>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</si>
  <si>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</si>
  <si>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</si>
  <si>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</si>
  <si>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</si>
  <si>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</si>
  <si>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</si>
  <si>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</si>
  <si>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</si>
  <si>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</si>
  <si>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</si>
  <si>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</si>
  <si>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</si>
  <si>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</si>
  <si>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</si>
  <si>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</si>
  <si>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</si>
  <si>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</si>
  <si>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</si>
  <si>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</si>
  <si>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</si>
  <si>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</si>
  <si>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</si>
  <si>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</si>
  <si>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</si>
  <si>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</si>
  <si>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</si>
  <si>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</si>
  <si>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</si>
  <si>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</si>
  <si>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</si>
  <si>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</si>
  <si>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</si>
  <si>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</si>
  <si>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</si>
  <si>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</si>
  <si>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</si>
  <si>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</si>
  <si>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</si>
  <si>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</si>
  <si>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</si>
  <si>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</si>
  <si>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</si>
  <si>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</si>
  <si>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</si>
  <si>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</si>
  <si>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</si>
  <si>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</si>
  <si>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</si>
  <si>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</si>
  <si>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</si>
  <si>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</si>
  <si>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</si>
  <si>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</si>
  <si>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</si>
  <si>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</si>
  <si>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</si>
  <si>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</si>
  <si>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</si>
  <si>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</si>
  <si>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</si>
  <si>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</si>
  <si>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</si>
  <si>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</si>
  <si>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</si>
  <si>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</si>
  <si>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</si>
  <si>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</si>
  <si>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</si>
  <si>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</si>
  <si>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</si>
  <si>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</si>
  <si>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</si>
  <si>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</si>
  <si>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</si>
  <si>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</si>
  <si>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</si>
  <si>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</si>
  <si>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</si>
  <si>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</si>
  <si>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</si>
  <si>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</si>
  <si>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</si>
  <si>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</si>
  <si>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</si>
  <si>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</si>
  <si>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</si>
  <si>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</si>
  <si>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</si>
  <si>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</si>
  <si>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</si>
  <si>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</si>
  <si>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</si>
  <si>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</si>
  <si>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</si>
  <si>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раз вмесяц</t>
  </si>
  <si>
    <t>И. о. директора ГБУ г. Москвы "Жилищник района Зябликово"</t>
  </si>
  <si>
    <t>Г.В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</si>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</sst>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3" sqref="A43"/>
    </sheetView>
  </sheetViews>
  <sheetFormatPr defaultRowHeight="11.25" customHeight="1" x14ac:dyDescent="0.2"/>
  <cols>
    <col min="1" max="1" width="46.140625" style="4" customWidth="1"/>
    <col min="2" max="16384" width="9.140625" style="4"/>
  </cols>
  <sheetData>
    <row r="1" spans="1:8" s="1" customFormat="1" ht="14.25" customHeight="1" x14ac:dyDescent="0.25">
      <c r="A1" s="5" t="s">
        <v>239</v>
      </c>
    </row>
    <row r="2" spans="1:8" s="1" customFormat="1" ht="1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8" t="s">
        <v>2</v>
      </c>
      <c r="C3" s="3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135.1</v>
      </c>
      <c r="F5" s="3">
        <v>2.2799999999999998</v>
      </c>
      <c r="G5" s="3">
        <v>92.1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135.1</v>
      </c>
      <c r="F6" s="3">
        <v>3.23</v>
      </c>
      <c r="G6" s="3">
        <v>5.2359999999999998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945.9</v>
      </c>
      <c r="F7" s="3">
        <v>1.99</v>
      </c>
      <c r="G7" s="3">
        <v>97.882000000000005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945.9</v>
      </c>
      <c r="F8" s="3">
        <v>2.54</v>
      </c>
      <c r="G8" s="3">
        <v>28.831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32</v>
      </c>
      <c r="F9" s="3">
        <v>3.08</v>
      </c>
      <c r="G9" s="3">
        <v>29.469000000000001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16</v>
      </c>
      <c r="F10" s="3">
        <v>19.63</v>
      </c>
      <c r="G10" s="3">
        <v>16.332000000000001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5.3</v>
      </c>
      <c r="F11" s="3">
        <v>3.25</v>
      </c>
      <c r="G11" s="3">
        <v>5.15</v>
      </c>
      <c r="H11" s="3" t="s">
        <v>12</v>
      </c>
    </row>
    <row r="12" spans="1:8" ht="11.25" customHeight="1" x14ac:dyDescent="0.2">
      <c r="A12" s="3" t="s">
        <v>21</v>
      </c>
      <c r="B12" s="3">
        <v>0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56</v>
      </c>
      <c r="F13" s="3">
        <v>8.3699999999999992</v>
      </c>
      <c r="G13" s="3">
        <v>0.46899999999999997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4383</v>
      </c>
      <c r="F14" s="3">
        <v>2.78</v>
      </c>
      <c r="G14" s="3">
        <v>12.185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139</v>
      </c>
      <c r="F15" s="3">
        <v>1.73</v>
      </c>
      <c r="G15" s="3">
        <v>0.24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48</v>
      </c>
      <c r="F16" s="3">
        <v>4.0599999999999996</v>
      </c>
      <c r="G16" s="3">
        <v>0.19500000000000001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4</v>
      </c>
      <c r="F17" s="3">
        <v>4.04</v>
      </c>
      <c r="G17" s="3">
        <v>3.2000000000000001E-2</v>
      </c>
      <c r="H17" s="3" t="s">
        <v>30</v>
      </c>
    </row>
    <row r="18" spans="1:8" ht="11.25" customHeight="1" x14ac:dyDescent="0.2">
      <c r="A18" s="3" t="s">
        <v>31</v>
      </c>
      <c r="B18" s="3">
        <v>0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0</v>
      </c>
      <c r="C19" s="3" t="s">
        <v>33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34</v>
      </c>
      <c r="F20" s="3">
        <v>2.4900000000000002</v>
      </c>
      <c r="G20" s="3">
        <v>8.5000000000000006E-2</v>
      </c>
      <c r="H20" s="3" t="s">
        <v>25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16</v>
      </c>
      <c r="F21" s="3">
        <v>5.0199999999999996</v>
      </c>
      <c r="G21" s="3">
        <v>0.08</v>
      </c>
      <c r="H21" s="3" t="s">
        <v>30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34</v>
      </c>
      <c r="F22" s="3">
        <v>2.4900000000000002</v>
      </c>
      <c r="G22" s="3">
        <v>8.5000000000000006E-2</v>
      </c>
      <c r="H22" s="3" t="s">
        <v>25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9.5</v>
      </c>
      <c r="F23" s="3">
        <v>2.02</v>
      </c>
      <c r="G23" s="3">
        <v>1.9E-2</v>
      </c>
      <c r="H23" s="3" t="s">
        <v>25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542</v>
      </c>
      <c r="F24" s="3">
        <v>2.0299999999999998</v>
      </c>
      <c r="G24" s="3">
        <v>2.2010000000000001</v>
      </c>
      <c r="H24" s="3" t="s">
        <v>30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0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0</v>
      </c>
      <c r="C27" s="3" t="s">
        <v>41</v>
      </c>
      <c r="D27" s="3" t="s">
        <v>19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5</v>
      </c>
      <c r="C29" s="3" t="s">
        <v>47</v>
      </c>
      <c r="D29" s="3" t="s">
        <v>48</v>
      </c>
      <c r="E29" s="3">
        <v>6</v>
      </c>
      <c r="F29" s="3">
        <v>0.28000000000000003</v>
      </c>
      <c r="G29" s="3">
        <v>8.25</v>
      </c>
      <c r="H29" s="3" t="s">
        <v>49</v>
      </c>
    </row>
    <row r="30" spans="1:8" ht="11.25" customHeight="1" x14ac:dyDescent="0.2">
      <c r="A30" s="3" t="s">
        <v>50</v>
      </c>
      <c r="B30" s="3">
        <v>0</v>
      </c>
      <c r="C30" s="3" t="s">
        <v>33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488.9</v>
      </c>
      <c r="F31" s="3">
        <v>1.67</v>
      </c>
      <c r="G31" s="3">
        <v>0.81599999999999995</v>
      </c>
      <c r="H31" s="3" t="s">
        <v>25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500</v>
      </c>
      <c r="F32" s="3">
        <v>1.64</v>
      </c>
      <c r="G32" s="3">
        <v>0.82</v>
      </c>
      <c r="H32" s="3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8.5</v>
      </c>
      <c r="F34" s="3">
        <v>8.2899999999999991</v>
      </c>
      <c r="G34" s="3">
        <v>25.72</v>
      </c>
      <c r="H34" s="3"/>
    </row>
    <row r="35" spans="1:8" ht="11.25" customHeight="1" x14ac:dyDescent="0.2">
      <c r="A35" s="3" t="s">
        <v>56</v>
      </c>
      <c r="B35" s="3">
        <v>24</v>
      </c>
      <c r="C35" s="3" t="s">
        <v>10</v>
      </c>
      <c r="D35" s="3" t="s">
        <v>48</v>
      </c>
      <c r="E35" s="3">
        <v>26</v>
      </c>
      <c r="F35" s="3">
        <v>3.59</v>
      </c>
      <c r="G35" s="3">
        <v>2.2400000000000002</v>
      </c>
      <c r="H35" s="3"/>
    </row>
    <row r="36" spans="1:8" s="10" customFormat="1" ht="11.25" customHeight="1" x14ac:dyDescent="0.2">
      <c r="A36" s="33" t="s">
        <v>57</v>
      </c>
      <c r="B36" s="33"/>
      <c r="C36" s="33"/>
      <c r="D36" s="33"/>
      <c r="E36" s="33"/>
      <c r="F36" s="33"/>
      <c r="G36" s="9">
        <f>SUM(G5:G35)</f>
        <v>328.4369999999999</v>
      </c>
      <c r="H36" s="9"/>
    </row>
    <row r="37" spans="1:8" ht="11.25" customHeight="1" x14ac:dyDescent="0.2">
      <c r="A37" s="34" t="s">
        <v>58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1.1000000000000001</v>
      </c>
      <c r="F38" s="3">
        <v>176.84</v>
      </c>
      <c r="G38" s="3">
        <v>71.001000000000005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365</v>
      </c>
      <c r="C40" s="3" t="s">
        <v>10</v>
      </c>
      <c r="D40" s="3" t="s">
        <v>48</v>
      </c>
      <c r="E40" s="3">
        <v>1.1000000000000001</v>
      </c>
      <c r="F40" s="3">
        <v>285.75</v>
      </c>
      <c r="G40" s="3">
        <v>114.729</v>
      </c>
      <c r="H40" s="3"/>
    </row>
    <row r="41" spans="1:8" s="10" customFormat="1" ht="11.25" customHeight="1" x14ac:dyDescent="0.2">
      <c r="A41" s="33" t="s">
        <v>62</v>
      </c>
      <c r="B41" s="33"/>
      <c r="C41" s="33"/>
      <c r="D41" s="33"/>
      <c r="E41" s="33"/>
      <c r="F41" s="33"/>
      <c r="G41" s="9">
        <f>SUM(G38:G40)</f>
        <v>185.73000000000002</v>
      </c>
      <c r="H41" s="9"/>
    </row>
    <row r="42" spans="1:8" ht="11.25" customHeight="1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60</v>
      </c>
      <c r="E43" s="3">
        <v>0.03</v>
      </c>
      <c r="F43" s="3">
        <v>5989.04</v>
      </c>
      <c r="G43" s="3">
        <v>65.58</v>
      </c>
      <c r="H43" s="3"/>
    </row>
    <row r="44" spans="1:8" s="10" customFormat="1" ht="11.25" customHeight="1" x14ac:dyDescent="0.2">
      <c r="A44" s="33" t="s">
        <v>65</v>
      </c>
      <c r="B44" s="33"/>
      <c r="C44" s="33"/>
      <c r="D44" s="33"/>
      <c r="E44" s="33"/>
      <c r="F44" s="33"/>
      <c r="G44" s="9">
        <f>SUM(G43)</f>
        <v>65.58</v>
      </c>
      <c r="H44" s="9"/>
    </row>
    <row r="45" spans="1:8" ht="11.25" customHeight="1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42</v>
      </c>
      <c r="E53" s="3">
        <v>984.6</v>
      </c>
      <c r="F53" s="3">
        <v>26.54</v>
      </c>
      <c r="G53" s="3">
        <v>26.13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48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48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42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48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1</v>
      </c>
      <c r="C61" s="3" t="s">
        <v>81</v>
      </c>
      <c r="D61" s="3" t="s">
        <v>19</v>
      </c>
      <c r="E61" s="3">
        <v>1</v>
      </c>
      <c r="F61" s="3">
        <v>2.58</v>
      </c>
      <c r="G61" s="3">
        <v>2.58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48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48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5.43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4.91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48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42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2.58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10.34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25.85</v>
      </c>
      <c r="H76" s="3" t="s">
        <v>72</v>
      </c>
    </row>
    <row r="77" spans="1:8" ht="11.25" customHeight="1" x14ac:dyDescent="0.2">
      <c r="A77" s="36" t="s">
        <v>103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2.48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2.69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6" t="s">
        <v>109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10.34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25.85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14.99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16.03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48</v>
      </c>
      <c r="E99" s="3">
        <v>0</v>
      </c>
      <c r="F99" s="3">
        <v>0</v>
      </c>
      <c r="G99" s="3">
        <v>2.74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42</v>
      </c>
      <c r="E100" s="3">
        <v>0</v>
      </c>
      <c r="F100" s="3">
        <v>0</v>
      </c>
      <c r="G100" s="3">
        <v>2.4300000000000002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5.17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51.7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25.85</v>
      </c>
      <c r="H107" s="3"/>
    </row>
    <row r="108" spans="1:8" s="10" customFormat="1" ht="11.25" customHeight="1" x14ac:dyDescent="0.2">
      <c r="A108" s="33" t="s">
        <v>135</v>
      </c>
      <c r="B108" s="33"/>
      <c r="C108" s="33"/>
      <c r="D108" s="33"/>
      <c r="E108" s="33"/>
      <c r="F108" s="33"/>
      <c r="G108" s="9">
        <f>SUM(G48:G107)</f>
        <v>238.09</v>
      </c>
      <c r="H108" s="9"/>
    </row>
    <row r="109" spans="1:8" ht="11.25" customHeight="1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42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25.85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20.68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42</v>
      </c>
      <c r="E116" s="3">
        <v>0</v>
      </c>
      <c r="F116" s="3">
        <v>0</v>
      </c>
      <c r="G116" s="3">
        <v>2.58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70</v>
      </c>
      <c r="D119" s="3" t="s">
        <v>71</v>
      </c>
      <c r="E119" s="3">
        <v>1</v>
      </c>
      <c r="F119" s="3">
        <v>5.17</v>
      </c>
      <c r="G119" s="3">
        <v>5.17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15.51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2.69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42</v>
      </c>
      <c r="E122" s="3">
        <v>0</v>
      </c>
      <c r="F122" s="3">
        <v>0</v>
      </c>
      <c r="G122" s="3">
        <v>2.48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17.14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25.56</v>
      </c>
      <c r="G124" s="3">
        <v>25.56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5.17</v>
      </c>
      <c r="G125" s="3">
        <v>5.17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70.59</v>
      </c>
      <c r="G126" s="3">
        <v>70.59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19</v>
      </c>
      <c r="E127" s="3">
        <v>0</v>
      </c>
      <c r="F127" s="3">
        <v>0</v>
      </c>
      <c r="G127" s="3">
        <v>2.74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243</v>
      </c>
      <c r="G129" s="3">
        <v>2.4300000000000002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36.19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25.33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31.02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26.37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15.51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4.6500000000000004</v>
      </c>
      <c r="H135" s="3" t="s">
        <v>126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48</v>
      </c>
      <c r="E137" s="3">
        <v>0</v>
      </c>
      <c r="F137" s="3">
        <v>0</v>
      </c>
      <c r="G137" s="3">
        <v>5.69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15.51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2.58</v>
      </c>
      <c r="H153" s="3"/>
    </row>
    <row r="154" spans="1:8" s="10" customFormat="1" ht="11.25" customHeight="1" x14ac:dyDescent="0.2">
      <c r="A154" s="33" t="s">
        <v>180</v>
      </c>
      <c r="B154" s="33"/>
      <c r="C154" s="33"/>
      <c r="D154" s="33"/>
      <c r="E154" s="33"/>
      <c r="F154" s="33"/>
      <c r="G154" s="9">
        <f>SUM(G111:G153)</f>
        <v>369.43999999999994</v>
      </c>
      <c r="H154" s="9"/>
    </row>
    <row r="155" spans="1:8" ht="11.25" customHeight="1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3" t="s">
        <v>182</v>
      </c>
      <c r="B156" s="3">
        <v>365</v>
      </c>
      <c r="C156" s="3" t="s">
        <v>156</v>
      </c>
      <c r="D156" s="3" t="s">
        <v>19</v>
      </c>
      <c r="E156" s="3">
        <v>2</v>
      </c>
      <c r="F156" s="3">
        <v>82647.19</v>
      </c>
      <c r="G156" s="3">
        <v>165.29</v>
      </c>
      <c r="H156" s="3" t="s">
        <v>156</v>
      </c>
    </row>
    <row r="157" spans="1:8" s="10" customFormat="1" ht="11.25" customHeight="1" x14ac:dyDescent="0.2">
      <c r="A157" s="33" t="s">
        <v>183</v>
      </c>
      <c r="B157" s="33"/>
      <c r="C157" s="33"/>
      <c r="D157" s="33"/>
      <c r="E157" s="33"/>
      <c r="F157" s="33"/>
      <c r="G157" s="9">
        <f>SUM(G156)</f>
        <v>165.29</v>
      </c>
      <c r="H157" s="9"/>
    </row>
    <row r="158" spans="1:8" ht="11.25" customHeight="1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3" t="s">
        <v>185</v>
      </c>
      <c r="B159" s="3">
        <v>0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</v>
      </c>
      <c r="F160" s="3">
        <v>123305.85</v>
      </c>
      <c r="G160" s="3">
        <v>123.306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41</v>
      </c>
      <c r="D161" s="3" t="s">
        <v>71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1.25" customHeight="1" x14ac:dyDescent="0.2">
      <c r="A162" s="33" t="s">
        <v>188</v>
      </c>
      <c r="B162" s="33"/>
      <c r="C162" s="33"/>
      <c r="D162" s="33"/>
      <c r="E162" s="33"/>
      <c r="F162" s="33"/>
      <c r="G162" s="9">
        <f>SUM(G159:G161)</f>
        <v>123.306</v>
      </c>
      <c r="H162" s="9"/>
    </row>
    <row r="163" spans="1:8" ht="11.25" customHeight="1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4.2699999999999996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3" t="s">
        <v>193</v>
      </c>
      <c r="B167" s="33"/>
      <c r="C167" s="33"/>
      <c r="D167" s="33"/>
      <c r="E167" s="33"/>
      <c r="F167" s="33"/>
      <c r="G167" s="9">
        <f>SUM(G164:G166)</f>
        <v>4.2699999999999996</v>
      </c>
      <c r="H167" s="9"/>
    </row>
    <row r="168" spans="1:8" ht="11.25" customHeight="1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3" t="s">
        <v>197</v>
      </c>
      <c r="B171" s="33"/>
      <c r="C171" s="33"/>
      <c r="D171" s="33"/>
      <c r="E171" s="33"/>
      <c r="F171" s="33"/>
      <c r="G171" s="9">
        <f>SUM(G169:G170)</f>
        <v>0</v>
      </c>
      <c r="H171" s="9"/>
    </row>
    <row r="172" spans="1:8" ht="11.25" customHeight="1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2.69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2.48</v>
      </c>
      <c r="H174" s="3" t="s">
        <v>200</v>
      </c>
    </row>
    <row r="175" spans="1:8" s="10" customFormat="1" ht="11.25" customHeight="1" x14ac:dyDescent="0.2">
      <c r="A175" s="33" t="s">
        <v>202</v>
      </c>
      <c r="B175" s="33"/>
      <c r="C175" s="33"/>
      <c r="D175" s="33"/>
      <c r="E175" s="33"/>
      <c r="F175" s="33"/>
      <c r="G175" s="9">
        <f>SUM(G173:G174)</f>
        <v>5.17</v>
      </c>
      <c r="H175" s="9"/>
    </row>
    <row r="176" spans="1:8" ht="11.25" customHeight="1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49.36</v>
      </c>
      <c r="H177" s="3"/>
    </row>
    <row r="178" spans="1:8" s="10" customFormat="1" ht="11.25" customHeight="1" x14ac:dyDescent="0.2">
      <c r="A178" s="33" t="s">
        <v>205</v>
      </c>
      <c r="B178" s="33"/>
      <c r="C178" s="33"/>
      <c r="D178" s="33"/>
      <c r="E178" s="33"/>
      <c r="F178" s="33"/>
      <c r="G178" s="9">
        <f>SUM(G177)</f>
        <v>49.36</v>
      </c>
      <c r="H178" s="9"/>
    </row>
    <row r="179" spans="1:8" ht="11.25" customHeight="1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54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48</v>
      </c>
      <c r="E181" s="3">
        <v>0</v>
      </c>
      <c r="F181" s="3">
        <v>0</v>
      </c>
      <c r="G181" s="3">
        <v>18.2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3" t="s">
        <v>210</v>
      </c>
      <c r="B184" s="33"/>
      <c r="C184" s="33"/>
      <c r="D184" s="33"/>
      <c r="E184" s="33"/>
      <c r="F184" s="33"/>
      <c r="G184" s="9">
        <f>SUM(G181:G183)</f>
        <v>18.2</v>
      </c>
      <c r="H184" s="9"/>
    </row>
    <row r="185" spans="1:8" ht="11.25" customHeight="1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6.26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3.14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3" t="s">
        <v>220</v>
      </c>
      <c r="B193" s="33"/>
      <c r="C193" s="33"/>
      <c r="D193" s="33"/>
      <c r="E193" s="33"/>
      <c r="F193" s="33"/>
      <c r="G193" s="9">
        <f>SUM(G186:G192)</f>
        <v>9.4</v>
      </c>
      <c r="H193" s="9"/>
    </row>
    <row r="194" spans="1:8" ht="11.25" customHeight="1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234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3" t="s">
        <v>237</v>
      </c>
      <c r="B205" s="33"/>
      <c r="C205" s="33"/>
      <c r="D205" s="33"/>
      <c r="E205" s="33"/>
      <c r="F205" s="33"/>
      <c r="G205" s="9">
        <f>SUM(G195:G204)</f>
        <v>0</v>
      </c>
      <c r="H205" s="9"/>
    </row>
    <row r="206" spans="1:8" s="10" customFormat="1" ht="11.25" customHeight="1" x14ac:dyDescent="0.2">
      <c r="A206" s="33" t="s">
        <v>238</v>
      </c>
      <c r="B206" s="33"/>
      <c r="C206" s="33"/>
      <c r="D206" s="33"/>
      <c r="E206" s="33"/>
      <c r="F206" s="33"/>
      <c r="G206" s="9">
        <f>G36+G41+G44+G108+G154+G157+G162+G167+G171+G175+G178+G184+G193+G205</f>
        <v>1562.2730000000001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87" workbookViewId="0">
      <selection activeCell="A239" sqref="A239"/>
    </sheetView>
  </sheetViews>
  <sheetFormatPr defaultRowHeight="11.25" x14ac:dyDescent="0.2"/>
  <cols>
    <col min="1" max="1" width="46.140625" style="4" customWidth="1"/>
    <col min="2" max="16384" width="9.140625" style="4"/>
  </cols>
  <sheetData>
    <row r="1" spans="1:9" s="1" customFormat="1" ht="14.25" customHeight="1" x14ac:dyDescent="0.25">
      <c r="A1" s="5" t="s">
        <v>244</v>
      </c>
    </row>
    <row r="2" spans="1:9" s="1" customFormat="1" ht="1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6" t="s">
        <v>245</v>
      </c>
      <c r="B4" s="15"/>
      <c r="C4" s="15"/>
      <c r="D4" s="16"/>
      <c r="E4" s="16"/>
      <c r="F4" s="16"/>
      <c r="G4" s="16">
        <v>165.43</v>
      </c>
      <c r="H4" s="16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135.1</v>
      </c>
      <c r="F6" s="3">
        <v>2.42</v>
      </c>
      <c r="G6" s="3">
        <f>ROUND(E6*F6*B6/1000,2)</f>
        <v>98.08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135.1</v>
      </c>
      <c r="F7" s="3">
        <v>3.42</v>
      </c>
      <c r="G7" s="3">
        <f t="shared" ref="G7:G25" si="0">ROUND(E7*F7*B7/1000,2)</f>
        <v>5.54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945.9</v>
      </c>
      <c r="F8" s="3">
        <v>2.11</v>
      </c>
      <c r="G8" s="3">
        <f t="shared" si="0"/>
        <v>103.78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945.9</v>
      </c>
      <c r="F9" s="3">
        <v>2.69</v>
      </c>
      <c r="G9" s="3">
        <f t="shared" si="0"/>
        <v>30.53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32</v>
      </c>
      <c r="F10" s="3">
        <v>3.26</v>
      </c>
      <c r="G10" s="3">
        <f t="shared" si="0"/>
        <v>31.3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16</v>
      </c>
      <c r="F11" s="3">
        <v>20.81</v>
      </c>
      <c r="G11" s="3">
        <f t="shared" si="0"/>
        <v>17.309999999999999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5.3</v>
      </c>
      <c r="F12" s="3">
        <v>3.45</v>
      </c>
      <c r="G12" s="3">
        <f t="shared" si="0"/>
        <v>5.49</v>
      </c>
      <c r="H12" s="3" t="s">
        <v>12</v>
      </c>
    </row>
    <row r="13" spans="1:9" ht="11.25" customHeight="1" x14ac:dyDescent="0.2">
      <c r="A13" s="3" t="s">
        <v>21</v>
      </c>
      <c r="B13" s="3">
        <v>0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3">
        <v>8.8699999999999992</v>
      </c>
      <c r="G14" s="3">
        <f t="shared" si="0"/>
        <v>0.5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4383</v>
      </c>
      <c r="F15" s="3">
        <v>2.95</v>
      </c>
      <c r="G15" s="3">
        <f t="shared" si="0"/>
        <v>12.93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139</v>
      </c>
      <c r="F16" s="3">
        <v>1.83</v>
      </c>
      <c r="G16" s="3">
        <f t="shared" si="0"/>
        <v>0.25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48</v>
      </c>
      <c r="F17" s="3">
        <v>4.3</v>
      </c>
      <c r="G17" s="3">
        <f t="shared" si="0"/>
        <v>0.21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4</v>
      </c>
      <c r="F18" s="3">
        <v>4.28</v>
      </c>
      <c r="G18" s="3">
        <f t="shared" si="0"/>
        <v>0.03</v>
      </c>
      <c r="H18" s="3" t="s">
        <v>30</v>
      </c>
    </row>
    <row r="19" spans="1:8" ht="11.25" customHeight="1" x14ac:dyDescent="0.2">
      <c r="A19" s="3" t="s">
        <v>31</v>
      </c>
      <c r="B19" s="3">
        <v>0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0</v>
      </c>
      <c r="C20" s="3" t="s">
        <v>33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34</v>
      </c>
      <c r="F21" s="3">
        <v>2.64</v>
      </c>
      <c r="G21" s="3">
        <f t="shared" si="0"/>
        <v>0.09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</v>
      </c>
      <c r="F22" s="3">
        <v>5.32</v>
      </c>
      <c r="G22" s="3">
        <f t="shared" si="0"/>
        <v>0.09</v>
      </c>
      <c r="H22" s="3" t="s">
        <v>30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34</v>
      </c>
      <c r="F23" s="3">
        <v>2.64</v>
      </c>
      <c r="G23" s="3">
        <f t="shared" si="0"/>
        <v>0.09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9.5</v>
      </c>
      <c r="F24" s="3">
        <v>2.14</v>
      </c>
      <c r="G24" s="3">
        <f t="shared" si="0"/>
        <v>0.02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542</v>
      </c>
      <c r="F25" s="3">
        <v>2.15</v>
      </c>
      <c r="G25" s="3">
        <f t="shared" si="0"/>
        <v>2.33</v>
      </c>
      <c r="H25" s="3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3"/>
      <c r="G27" s="3">
        <v>0</v>
      </c>
      <c r="H27" s="3" t="s">
        <v>43</v>
      </c>
    </row>
    <row r="28" spans="1:8" ht="11.25" customHeight="1" x14ac:dyDescent="0.2">
      <c r="A28" s="3" t="s">
        <v>44</v>
      </c>
      <c r="B28" s="3">
        <v>0</v>
      </c>
      <c r="C28" s="3" t="s">
        <v>41</v>
      </c>
      <c r="D28" s="3" t="s">
        <v>19</v>
      </c>
      <c r="E28" s="3">
        <v>0</v>
      </c>
      <c r="F28" s="3"/>
      <c r="G28" s="3"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6</v>
      </c>
      <c r="F30" s="3"/>
      <c r="G30" s="3">
        <v>8.25</v>
      </c>
      <c r="H30" s="3" t="s">
        <v>49</v>
      </c>
    </row>
    <row r="31" spans="1:8" ht="11.25" customHeight="1" x14ac:dyDescent="0.2">
      <c r="A31" s="3" t="s">
        <v>50</v>
      </c>
      <c r="B31" s="3">
        <v>0</v>
      </c>
      <c r="C31" s="3" t="s">
        <v>33</v>
      </c>
      <c r="D31" s="3" t="s">
        <v>48</v>
      </c>
      <c r="E31" s="3">
        <v>0</v>
      </c>
      <c r="F31" s="3"/>
      <c r="G31" s="3"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488.9</v>
      </c>
      <c r="F32" s="3">
        <v>1.77</v>
      </c>
      <c r="G32" s="3">
        <f t="shared" ref="G32:G33" si="1">ROUND(E32*F32*B32/1000,2)</f>
        <v>0.87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500</v>
      </c>
      <c r="F33" s="3">
        <v>1.74</v>
      </c>
      <c r="G33" s="3">
        <f t="shared" si="1"/>
        <v>0.87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8.5</v>
      </c>
      <c r="F35" s="3">
        <v>8.7899999999999991</v>
      </c>
      <c r="G35" s="3">
        <f t="shared" ref="G35:G36" si="2">ROUND(E35*F35*B35/1000,2)</f>
        <v>27.35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26</v>
      </c>
      <c r="F36" s="3">
        <v>3.81</v>
      </c>
      <c r="G36" s="3">
        <f t="shared" si="2"/>
        <v>2.38</v>
      </c>
      <c r="H36" s="3"/>
    </row>
    <row r="37" spans="1:8" s="10" customFormat="1" ht="11.25" customHeight="1" x14ac:dyDescent="0.2">
      <c r="A37" s="18" t="s">
        <v>57</v>
      </c>
      <c r="B37" s="19"/>
      <c r="C37" s="19"/>
      <c r="D37" s="19"/>
      <c r="E37" s="19"/>
      <c r="F37" s="20"/>
      <c r="G37" s="13">
        <f>SUM(G6:G36)</f>
        <v>348.28999999999991</v>
      </c>
      <c r="H37" s="1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1.1000000000000001</v>
      </c>
      <c r="F39" s="3">
        <v>187.45</v>
      </c>
      <c r="G39" s="3">
        <f t="shared" ref="G39" si="3">ROUND(E39*F39*B39/1000,2)</f>
        <v>75.47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1.1000000000000001</v>
      </c>
      <c r="F41" s="3">
        <v>302.89999999999998</v>
      </c>
      <c r="G41" s="3">
        <f t="shared" ref="G41" si="4">ROUND(E41*F41*B41/1000,2)</f>
        <v>121.95</v>
      </c>
      <c r="H41" s="3"/>
    </row>
    <row r="42" spans="1:8" s="10" customFormat="1" ht="11.25" customHeight="1" x14ac:dyDescent="0.2">
      <c r="A42" s="18" t="s">
        <v>62</v>
      </c>
      <c r="B42" s="19"/>
      <c r="C42" s="19"/>
      <c r="D42" s="19"/>
      <c r="E42" s="19"/>
      <c r="F42" s="20"/>
      <c r="G42" s="13">
        <f>SUM(G39:G41)</f>
        <v>197.42000000000002</v>
      </c>
      <c r="H42" s="1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3">
        <v>0.33700000000000002</v>
      </c>
      <c r="F44" s="3">
        <v>531.61</v>
      </c>
      <c r="G44" s="3">
        <f t="shared" ref="G44" si="5">ROUND(E44*F44*B44/1000,2)</f>
        <v>65.569999999999993</v>
      </c>
      <c r="H44" s="3"/>
    </row>
    <row r="45" spans="1:8" s="10" customFormat="1" ht="11.25" customHeight="1" x14ac:dyDescent="0.2">
      <c r="A45" s="18" t="s">
        <v>65</v>
      </c>
      <c r="B45" s="19"/>
      <c r="C45" s="19"/>
      <c r="D45" s="19"/>
      <c r="E45" s="19"/>
      <c r="F45" s="20"/>
      <c r="G45" s="13">
        <f>SUM(G44)</f>
        <v>65.569999999999993</v>
      </c>
      <c r="H45" s="1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42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19</v>
      </c>
      <c r="E62" s="3">
        <v>1</v>
      </c>
      <c r="F62" s="3">
        <v>2.58</v>
      </c>
      <c r="G62" s="3">
        <v>2.58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5.43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4.91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2.58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10.34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15.85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2.48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2.69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10.34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5.85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14.99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16.03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48</v>
      </c>
      <c r="E100" s="3">
        <v>0</v>
      </c>
      <c r="F100" s="3">
        <v>0</v>
      </c>
      <c r="G100" s="3">
        <v>2.74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2.4300000000000002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42</v>
      </c>
      <c r="E102" s="3">
        <v>0</v>
      </c>
      <c r="F102" s="3">
        <v>0</v>
      </c>
      <c r="G102" s="3">
        <v>5.17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29.26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3">
        <v>15.85</v>
      </c>
      <c r="H108" s="3"/>
    </row>
    <row r="109" spans="1:8" s="10" customFormat="1" ht="11.25" customHeight="1" x14ac:dyDescent="0.2">
      <c r="A109" s="18" t="s">
        <v>135</v>
      </c>
      <c r="B109" s="19"/>
      <c r="C109" s="19"/>
      <c r="D109" s="19"/>
      <c r="E109" s="19"/>
      <c r="F109" s="20"/>
      <c r="G109" s="14">
        <f>SUM(G49:G108)</f>
        <v>149.51999999999998</v>
      </c>
      <c r="H109" s="1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25.85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20.68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2.58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42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70</v>
      </c>
      <c r="D120" s="3" t="s">
        <v>71</v>
      </c>
      <c r="E120" s="3">
        <v>1</v>
      </c>
      <c r="F120" s="3">
        <v>19.82</v>
      </c>
      <c r="G120" s="3">
        <v>19.82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15.51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2.69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2.48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17.14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39.340000000000003</v>
      </c>
      <c r="G125" s="3">
        <v>39.340000000000003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4.96</v>
      </c>
      <c r="G126" s="3">
        <v>4.96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14.77</v>
      </c>
      <c r="G127" s="3">
        <v>14.77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10</v>
      </c>
      <c r="D128" s="3" t="s">
        <v>19</v>
      </c>
      <c r="E128" s="3">
        <v>0</v>
      </c>
      <c r="F128" s="3">
        <v>0</v>
      </c>
      <c r="G128" s="3">
        <v>2.74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38.619999999999997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25.33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31.02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26.37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15.51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4.6500000000000004</v>
      </c>
      <c r="H136" s="3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5.69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27">
        <v>6.8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15.51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3">
        <v>2.58</v>
      </c>
      <c r="H154" s="3"/>
    </row>
    <row r="155" spans="1:8" s="10" customFormat="1" ht="11.25" customHeight="1" x14ac:dyDescent="0.2">
      <c r="A155" s="18" t="s">
        <v>180</v>
      </c>
      <c r="B155" s="19"/>
      <c r="C155" s="19"/>
      <c r="D155" s="19"/>
      <c r="E155" s="19"/>
      <c r="F155" s="20"/>
      <c r="G155" s="14">
        <f>SUM(G112:G154)</f>
        <v>340.64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156</v>
      </c>
      <c r="D157" s="3" t="s">
        <v>19</v>
      </c>
      <c r="E157" s="3">
        <v>2</v>
      </c>
      <c r="F157" s="3">
        <v>180.47</v>
      </c>
      <c r="G157" s="27">
        <f t="shared" ref="G157" si="6">ROUND(E157*F157*B157/1000,2)</f>
        <v>132.1</v>
      </c>
      <c r="H157" s="3" t="s">
        <v>156</v>
      </c>
    </row>
    <row r="158" spans="1:8" s="10" customFormat="1" ht="11.25" customHeight="1" x14ac:dyDescent="0.2">
      <c r="A158" s="18" t="s">
        <v>183</v>
      </c>
      <c r="B158" s="19"/>
      <c r="C158" s="19"/>
      <c r="D158" s="19"/>
      <c r="E158" s="19"/>
      <c r="F158" s="20"/>
      <c r="G158" s="28">
        <f>SUM(G157)</f>
        <v>132.1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0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246</v>
      </c>
      <c r="D161" s="3" t="s">
        <v>71</v>
      </c>
      <c r="E161" s="3">
        <v>1</v>
      </c>
      <c r="F161" s="3">
        <v>9397.49</v>
      </c>
      <c r="G161" s="3">
        <f t="shared" ref="G161" si="7">ROUND(E161*F161*B161/1000,2)</f>
        <v>112.77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71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8" t="s">
        <v>188</v>
      </c>
      <c r="B163" s="19"/>
      <c r="C163" s="19"/>
      <c r="D163" s="19"/>
      <c r="E163" s="19"/>
      <c r="F163" s="20"/>
      <c r="G163" s="14">
        <f>SUM(G160:G162)</f>
        <v>112.77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8.98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8" t="s">
        <v>193</v>
      </c>
      <c r="B168" s="19"/>
      <c r="C168" s="19"/>
      <c r="D168" s="19"/>
      <c r="E168" s="19"/>
      <c r="F168" s="20"/>
      <c r="G168" s="14">
        <f>SUM(G165:G167)</f>
        <v>8.98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14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18.82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15.36</v>
      </c>
      <c r="H175" s="3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14">
        <f>SUM(G174:G175)</f>
        <v>34.18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79.849999999999994</v>
      </c>
      <c r="H178" s="3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14">
        <f>SUM(G178)</f>
        <v>79.849999999999994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12.66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14">
        <f>SUM(G182:G184)</f>
        <v>12.66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6.63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3.33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14">
        <f>SUM(G187:G193)</f>
        <v>9.9600000000000009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47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8" t="s">
        <v>237</v>
      </c>
      <c r="B206" s="19"/>
      <c r="C206" s="19"/>
      <c r="D206" s="19"/>
      <c r="E206" s="19"/>
      <c r="F206" s="20"/>
      <c r="G206" s="13">
        <f>SUM(G196:G205)</f>
        <v>0</v>
      </c>
      <c r="H206" s="13"/>
    </row>
    <row r="207" spans="1:8" s="10" customFormat="1" ht="11.25" customHeight="1" x14ac:dyDescent="0.2">
      <c r="A207" s="18" t="s">
        <v>238</v>
      </c>
      <c r="B207" s="19"/>
      <c r="C207" s="19"/>
      <c r="D207" s="19"/>
      <c r="E207" s="19"/>
      <c r="F207" s="20"/>
      <c r="G207" s="28">
        <f>G37+G42+G45+G109+G155+G158+G163+G168+G172+G176+G179+G185+G194+G206+G4</f>
        <v>1657.3700000000001</v>
      </c>
      <c r="H207" s="13"/>
    </row>
    <row r="209" spans="1:8" hidden="1" x14ac:dyDescent="0.2">
      <c r="E209" s="4" t="s">
        <v>240</v>
      </c>
      <c r="F209" s="4">
        <f>(25.51*6+26.53*6)/12</f>
        <v>26.02</v>
      </c>
      <c r="G209" s="21">
        <f>G207*1000/F210/12</f>
        <v>26.020001255965841</v>
      </c>
      <c r="H209" s="22">
        <f>F209/G209</f>
        <v>0.99999995173075396</v>
      </c>
    </row>
    <row r="210" spans="1:8" hidden="1" x14ac:dyDescent="0.2">
      <c r="E210" s="4" t="s">
        <v>241</v>
      </c>
      <c r="F210" s="23">
        <v>5308</v>
      </c>
      <c r="G210" s="24">
        <f>F210*F209*12/1000</f>
        <v>1657.3699199999999</v>
      </c>
    </row>
    <row r="211" spans="1:8" hidden="1" x14ac:dyDescent="0.2">
      <c r="G211" s="21"/>
    </row>
    <row r="212" spans="1:8" hidden="1" x14ac:dyDescent="0.2">
      <c r="F212" s="4" t="s">
        <v>242</v>
      </c>
      <c r="G212" s="21">
        <f>G210-G207</f>
        <v>-8.0000000252766768E-5</v>
      </c>
      <c r="H212" s="25">
        <f>G214-G207</f>
        <v>-165.73707200000013</v>
      </c>
    </row>
    <row r="213" spans="1:8" hidden="1" x14ac:dyDescent="0.2">
      <c r="G213" s="21"/>
    </row>
    <row r="214" spans="1:8" hidden="1" x14ac:dyDescent="0.2">
      <c r="G214" s="21">
        <f>G210*0.9</f>
        <v>1491.632928</v>
      </c>
    </row>
    <row r="215" spans="1:8" hidden="1" x14ac:dyDescent="0.2">
      <c r="F215" s="4" t="s">
        <v>243</v>
      </c>
      <c r="G215" s="24">
        <f>G210*0.1</f>
        <v>165.73699199999999</v>
      </c>
    </row>
    <row r="216" spans="1:8" hidden="1" x14ac:dyDescent="0.2">
      <c r="G216" s="21">
        <f>SUM(G214:G215)</f>
        <v>1657.3699200000001</v>
      </c>
    </row>
    <row r="218" spans="1:8" x14ac:dyDescent="0.2">
      <c r="A218" s="32" t="s">
        <v>247</v>
      </c>
      <c r="B218" s="32"/>
      <c r="C218" s="32"/>
      <c r="D218" s="32"/>
      <c r="E218" s="32"/>
      <c r="F218" s="32"/>
      <c r="G218" s="32" t="s">
        <v>248</v>
      </c>
      <c r="H218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topLeftCell="A196" workbookViewId="0">
      <selection activeCell="A218" sqref="A218:G232"/>
    </sheetView>
  </sheetViews>
  <sheetFormatPr defaultRowHeight="15" x14ac:dyDescent="0.2"/>
  <cols>
    <col min="1" max="1" width="46.140625" style="4" customWidth="1"/>
    <col min="2" max="16384" width="9.140625" style="4"/>
  </cols>
  <sheetData>
    <row r="1" spans="1:11" s="1" customFormat="1" ht="21.75" customHeight="1" x14ac:dyDescent="0.25">
      <c r="A1" s="5" t="s">
        <v>249</v>
      </c>
    </row>
    <row r="2" spans="1:11" s="1" customFormat="1" ht="22.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11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</row>
    <row r="4" spans="1:11" ht="11.25" customHeight="1" x14ac:dyDescent="0.2">
      <c r="A4" s="26" t="s">
        <v>245</v>
      </c>
      <c r="B4" s="30"/>
      <c r="C4" s="30"/>
      <c r="D4" s="29"/>
      <c r="E4" s="29"/>
      <c r="F4" s="29"/>
      <c r="G4" s="29">
        <v>168.99</v>
      </c>
      <c r="H4" s="29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135.1</v>
      </c>
      <c r="F6" s="3">
        <v>2.4700000000000002</v>
      </c>
      <c r="G6" s="3">
        <f>ROUND(E6*F6*B6/1000,2)</f>
        <v>99.78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135.1</v>
      </c>
      <c r="F7" s="3">
        <v>3.49</v>
      </c>
      <c r="G7" s="3">
        <f t="shared" ref="G7:G25" si="0">ROUND(E7*F7*B7/1000,2)</f>
        <v>5.66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945.9</v>
      </c>
      <c r="F8" s="3">
        <v>2.15</v>
      </c>
      <c r="G8" s="3">
        <f t="shared" si="0"/>
        <v>105.75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945.9</v>
      </c>
      <c r="F9" s="3">
        <v>2.74</v>
      </c>
      <c r="G9" s="3">
        <f t="shared" si="0"/>
        <v>31.1</v>
      </c>
      <c r="H9" s="3"/>
      <c r="K9" s="4">
        <f t="shared" si="1"/>
        <v>2.79</v>
      </c>
    </row>
    <row r="10" spans="1:11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32</v>
      </c>
      <c r="F10" s="3">
        <v>3.33</v>
      </c>
      <c r="G10" s="3">
        <f t="shared" si="0"/>
        <v>31.86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16</v>
      </c>
      <c r="F11" s="3">
        <v>21.23</v>
      </c>
      <c r="G11" s="3">
        <f t="shared" si="0"/>
        <v>17.66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5.3</v>
      </c>
      <c r="F12" s="3">
        <v>3.52</v>
      </c>
      <c r="G12" s="3">
        <f t="shared" si="0"/>
        <v>5.58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21</v>
      </c>
      <c r="B13" s="3">
        <v>0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3">
        <v>9.0500000000000007</v>
      </c>
      <c r="G14" s="3">
        <f t="shared" si="0"/>
        <v>0.51</v>
      </c>
      <c r="H14" s="3" t="s">
        <v>25</v>
      </c>
      <c r="K14" s="4">
        <f t="shared" si="1"/>
        <v>9.23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4383</v>
      </c>
      <c r="F15" s="3">
        <v>3.01</v>
      </c>
      <c r="G15" s="3">
        <f t="shared" si="0"/>
        <v>13.19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139</v>
      </c>
      <c r="F16" s="3">
        <v>1.87</v>
      </c>
      <c r="G16" s="3">
        <f t="shared" si="0"/>
        <v>0.26</v>
      </c>
      <c r="H16" s="3" t="s">
        <v>25</v>
      </c>
      <c r="K16" s="4">
        <f t="shared" si="1"/>
        <v>1.91</v>
      </c>
    </row>
    <row r="17" spans="1:11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48</v>
      </c>
      <c r="F17" s="3">
        <v>4.3899999999999997</v>
      </c>
      <c r="G17" s="3">
        <f t="shared" si="0"/>
        <v>0.21</v>
      </c>
      <c r="H17" s="3" t="s">
        <v>25</v>
      </c>
      <c r="K17" s="4">
        <f t="shared" si="1"/>
        <v>4.4800000000000004</v>
      </c>
    </row>
    <row r="18" spans="1:11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4</v>
      </c>
      <c r="F18" s="3">
        <v>4.37</v>
      </c>
      <c r="G18" s="3">
        <f t="shared" si="0"/>
        <v>0.03</v>
      </c>
      <c r="H18" s="3" t="s">
        <v>30</v>
      </c>
      <c r="K18" s="4">
        <f t="shared" si="1"/>
        <v>4.46</v>
      </c>
    </row>
    <row r="19" spans="1:11" ht="11.25" customHeight="1" x14ac:dyDescent="0.2">
      <c r="A19" s="3" t="s">
        <v>31</v>
      </c>
      <c r="B19" s="3">
        <v>0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K19" s="4">
        <f t="shared" si="1"/>
        <v>0</v>
      </c>
    </row>
    <row r="20" spans="1:11" ht="11.25" customHeight="1" x14ac:dyDescent="0.2">
      <c r="A20" s="3" t="s">
        <v>32</v>
      </c>
      <c r="B20" s="3">
        <v>0</v>
      </c>
      <c r="C20" s="3" t="s">
        <v>33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K20" s="4">
        <f t="shared" si="1"/>
        <v>0</v>
      </c>
    </row>
    <row r="21" spans="1:11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34</v>
      </c>
      <c r="F21" s="3">
        <v>2.69</v>
      </c>
      <c r="G21" s="3">
        <f t="shared" si="0"/>
        <v>0.09</v>
      </c>
      <c r="H21" s="3" t="s">
        <v>25</v>
      </c>
      <c r="K21" s="4">
        <f t="shared" si="1"/>
        <v>2.74</v>
      </c>
    </row>
    <row r="22" spans="1:11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</v>
      </c>
      <c r="F22" s="3">
        <v>5.43</v>
      </c>
      <c r="G22" s="3">
        <f t="shared" si="0"/>
        <v>0.09</v>
      </c>
      <c r="H22" s="3" t="s">
        <v>30</v>
      </c>
      <c r="K22" s="4">
        <f t="shared" si="1"/>
        <v>5.54</v>
      </c>
    </row>
    <row r="23" spans="1:11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34</v>
      </c>
      <c r="F23" s="3">
        <v>2.69</v>
      </c>
      <c r="G23" s="3">
        <f t="shared" si="0"/>
        <v>0.09</v>
      </c>
      <c r="H23" s="3" t="s">
        <v>25</v>
      </c>
      <c r="K23" s="4">
        <f t="shared" si="1"/>
        <v>2.74</v>
      </c>
    </row>
    <row r="24" spans="1:11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9.5</v>
      </c>
      <c r="F24" s="3">
        <v>2.1800000000000002</v>
      </c>
      <c r="G24" s="3">
        <f t="shared" si="0"/>
        <v>0.02</v>
      </c>
      <c r="H24" s="3" t="s">
        <v>25</v>
      </c>
      <c r="K24" s="4">
        <f t="shared" si="1"/>
        <v>2.2200000000000002</v>
      </c>
    </row>
    <row r="25" spans="1:11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542</v>
      </c>
      <c r="F25" s="3">
        <v>2.19</v>
      </c>
      <c r="G25" s="3">
        <f t="shared" si="0"/>
        <v>2.37</v>
      </c>
      <c r="H25" s="3" t="s">
        <v>30</v>
      </c>
      <c r="K25" s="4">
        <f t="shared" si="1"/>
        <v>2.23</v>
      </c>
    </row>
    <row r="26" spans="1:11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3">
        <v>0</v>
      </c>
      <c r="G27" s="3">
        <v>0</v>
      </c>
      <c r="H27" s="3" t="s">
        <v>43</v>
      </c>
      <c r="K27" s="4">
        <f t="shared" si="1"/>
        <v>0</v>
      </c>
    </row>
    <row r="28" spans="1:11" ht="11.25" customHeight="1" x14ac:dyDescent="0.2">
      <c r="A28" s="3" t="s">
        <v>44</v>
      </c>
      <c r="B28" s="3">
        <v>0</v>
      </c>
      <c r="C28" s="3" t="s">
        <v>41</v>
      </c>
      <c r="D28" s="3" t="s">
        <v>19</v>
      </c>
      <c r="E28" s="3">
        <v>0</v>
      </c>
      <c r="F28" s="3">
        <v>0</v>
      </c>
      <c r="G28" s="3">
        <v>0</v>
      </c>
      <c r="H28" s="3" t="s">
        <v>43</v>
      </c>
      <c r="K28" s="4">
        <f t="shared" si="1"/>
        <v>0</v>
      </c>
    </row>
    <row r="29" spans="1:11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6</v>
      </c>
      <c r="F30" s="3">
        <v>118.5</v>
      </c>
      <c r="G30" s="3">
        <v>8.25</v>
      </c>
      <c r="H30" s="3" t="s">
        <v>49</v>
      </c>
      <c r="K30" s="4">
        <f t="shared" si="1"/>
        <v>120.87</v>
      </c>
    </row>
    <row r="31" spans="1:11" ht="11.25" customHeight="1" x14ac:dyDescent="0.2">
      <c r="A31" s="3" t="s">
        <v>50</v>
      </c>
      <c r="B31" s="3">
        <v>0</v>
      </c>
      <c r="C31" s="3" t="s">
        <v>33</v>
      </c>
      <c r="D31" s="3" t="s">
        <v>48</v>
      </c>
      <c r="E31" s="3">
        <v>0</v>
      </c>
      <c r="F31" s="3">
        <v>0</v>
      </c>
      <c r="G31" s="3">
        <v>0</v>
      </c>
      <c r="H31" s="3" t="s">
        <v>51</v>
      </c>
      <c r="K31" s="4">
        <f t="shared" si="1"/>
        <v>0</v>
      </c>
    </row>
    <row r="32" spans="1:11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488.9</v>
      </c>
      <c r="F32" s="3">
        <v>1.81</v>
      </c>
      <c r="G32" s="3">
        <f t="shared" ref="G32:G33" si="2">ROUND(E32*F32*B32/1000,2)</f>
        <v>0.88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500</v>
      </c>
      <c r="F33" s="3">
        <v>1.77</v>
      </c>
      <c r="G33" s="3">
        <f t="shared" si="2"/>
        <v>0.89</v>
      </c>
      <c r="H33" s="3" t="s">
        <v>25</v>
      </c>
      <c r="K33" s="4">
        <f t="shared" si="1"/>
        <v>1.81</v>
      </c>
    </row>
    <row r="34" spans="1:11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55</v>
      </c>
      <c r="B35" s="3">
        <v>365</v>
      </c>
      <c r="C35" s="3" t="s">
        <v>10</v>
      </c>
      <c r="D35" s="3" t="s">
        <v>48</v>
      </c>
      <c r="E35" s="3">
        <v>8.5</v>
      </c>
      <c r="F35" s="3">
        <v>8.9700000000000006</v>
      </c>
      <c r="G35" s="3">
        <f t="shared" ref="G35:G36" si="3">ROUND(E35*F35*B35/1000,2)</f>
        <v>27.83</v>
      </c>
      <c r="H35" s="3"/>
      <c r="K35" s="4">
        <f t="shared" si="1"/>
        <v>9.15</v>
      </c>
    </row>
    <row r="36" spans="1:11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26</v>
      </c>
      <c r="F36" s="3">
        <v>3.89</v>
      </c>
      <c r="G36" s="3">
        <f t="shared" si="3"/>
        <v>2.4300000000000002</v>
      </c>
      <c r="H36" s="3"/>
      <c r="K36" s="4">
        <f t="shared" si="1"/>
        <v>3.97</v>
      </c>
    </row>
    <row r="37" spans="1:11" s="10" customFormat="1" ht="11.25" customHeight="1" x14ac:dyDescent="0.2">
      <c r="A37" s="18" t="s">
        <v>57</v>
      </c>
      <c r="B37" s="19"/>
      <c r="C37" s="19"/>
      <c r="D37" s="19"/>
      <c r="E37" s="19"/>
      <c r="F37" s="20"/>
      <c r="G37" s="31">
        <f>SUM(G6:G36)</f>
        <v>354.5299999999998</v>
      </c>
      <c r="H37" s="31"/>
      <c r="K37" s="4"/>
    </row>
    <row r="38" spans="1:11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59</v>
      </c>
      <c r="B39" s="3">
        <v>365</v>
      </c>
      <c r="C39" s="3" t="s">
        <v>10</v>
      </c>
      <c r="D39" s="3" t="s">
        <v>60</v>
      </c>
      <c r="E39" s="3">
        <v>1.1000000000000001</v>
      </c>
      <c r="F39" s="3">
        <v>191.2</v>
      </c>
      <c r="G39" s="3">
        <f t="shared" ref="G39" si="4">ROUND(E39*F39*B39/1000,2)</f>
        <v>76.77</v>
      </c>
      <c r="H39" s="3" t="s">
        <v>12</v>
      </c>
      <c r="K39" s="4">
        <f t="shared" si="1"/>
        <v>195.02</v>
      </c>
    </row>
    <row r="40" spans="1:11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61</v>
      </c>
      <c r="B41" s="3">
        <v>365</v>
      </c>
      <c r="C41" s="3" t="s">
        <v>10</v>
      </c>
      <c r="D41" s="3" t="s">
        <v>48</v>
      </c>
      <c r="E41" s="3">
        <v>1.1000000000000001</v>
      </c>
      <c r="F41" s="3">
        <v>308.95999999999998</v>
      </c>
      <c r="G41" s="3">
        <f t="shared" ref="G41" si="5">ROUND(E41*F41*B41/1000,2)</f>
        <v>124.05</v>
      </c>
      <c r="H41" s="3"/>
      <c r="K41" s="4">
        <f t="shared" si="1"/>
        <v>315.14</v>
      </c>
    </row>
    <row r="42" spans="1:11" s="10" customFormat="1" ht="11.25" customHeight="1" x14ac:dyDescent="0.2">
      <c r="A42" s="18" t="s">
        <v>62</v>
      </c>
      <c r="B42" s="19"/>
      <c r="C42" s="19"/>
      <c r="D42" s="19"/>
      <c r="E42" s="19"/>
      <c r="F42" s="20"/>
      <c r="G42" s="31">
        <f>SUM(G39:G41)</f>
        <v>200.82</v>
      </c>
      <c r="H42" s="31"/>
      <c r="K42" s="4"/>
    </row>
    <row r="43" spans="1:11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64</v>
      </c>
      <c r="B44" s="3">
        <v>365</v>
      </c>
      <c r="C44" s="3" t="s">
        <v>10</v>
      </c>
      <c r="D44" s="3" t="s">
        <v>60</v>
      </c>
      <c r="E44" s="3">
        <v>0.33700000000000002</v>
      </c>
      <c r="F44" s="3">
        <v>542.24</v>
      </c>
      <c r="G44" s="3">
        <f t="shared" ref="G44" si="6">ROUND(E44*F44*B44/1000,2)</f>
        <v>66.7</v>
      </c>
      <c r="H44" s="3"/>
      <c r="K44" s="4">
        <f t="shared" si="1"/>
        <v>553.08000000000004</v>
      </c>
    </row>
    <row r="45" spans="1:11" s="10" customFormat="1" ht="11.25" customHeight="1" x14ac:dyDescent="0.2">
      <c r="A45" s="18" t="s">
        <v>65</v>
      </c>
      <c r="B45" s="19"/>
      <c r="C45" s="19"/>
      <c r="D45" s="19"/>
      <c r="E45" s="19"/>
      <c r="F45" s="20"/>
      <c r="G45" s="31">
        <f>SUM(G44)</f>
        <v>66.7</v>
      </c>
      <c r="H45" s="31"/>
    </row>
    <row r="46" spans="1:11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42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19</v>
      </c>
      <c r="E62" s="3">
        <v>1</v>
      </c>
      <c r="F62" s="3">
        <v>2.58</v>
      </c>
      <c r="G62" s="3">
        <v>2.58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5.43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4.91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2.58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10.34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15.85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2.48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2.69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10.34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5.85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14.99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16.03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48</v>
      </c>
      <c r="E100" s="3">
        <v>0</v>
      </c>
      <c r="F100" s="3">
        <v>0</v>
      </c>
      <c r="G100" s="3">
        <v>2.74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2.4300000000000002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42</v>
      </c>
      <c r="E102" s="3">
        <v>0</v>
      </c>
      <c r="F102" s="3">
        <v>0</v>
      </c>
      <c r="G102" s="3">
        <v>5.17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29.26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3">
        <v>15.85</v>
      </c>
      <c r="H108" s="3"/>
    </row>
    <row r="109" spans="1:8" s="10" customFormat="1" ht="11.25" customHeight="1" x14ac:dyDescent="0.2">
      <c r="A109" s="18" t="s">
        <v>135</v>
      </c>
      <c r="B109" s="19"/>
      <c r="C109" s="19"/>
      <c r="D109" s="19"/>
      <c r="E109" s="19"/>
      <c r="F109" s="20"/>
      <c r="G109" s="31">
        <f>SUM(G49:G108)</f>
        <v>149.51999999999998</v>
      </c>
      <c r="H109" s="3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25.85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20.68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2.58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42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70</v>
      </c>
      <c r="D120" s="3" t="s">
        <v>71</v>
      </c>
      <c r="E120" s="3">
        <v>1</v>
      </c>
      <c r="F120" s="3">
        <v>19.82</v>
      </c>
      <c r="G120" s="3">
        <v>19.82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15.51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2.69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2.48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17.14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39.340000000000003</v>
      </c>
      <c r="G125" s="3">
        <v>39.340000000000003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4.96</v>
      </c>
      <c r="G126" s="3">
        <v>4.96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14.77</v>
      </c>
      <c r="G127" s="3">
        <v>14.77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10</v>
      </c>
      <c r="D128" s="3" t="s">
        <v>19</v>
      </c>
      <c r="E128" s="3">
        <v>0</v>
      </c>
      <c r="F128" s="3">
        <v>0</v>
      </c>
      <c r="G128" s="3">
        <v>2.74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38.619999999999997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25.33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31.02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26.37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15.51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4.6500000000000004</v>
      </c>
      <c r="H136" s="3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5.69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27">
        <v>6.8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15.51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3">
        <v>2.58</v>
      </c>
      <c r="H154" s="3"/>
    </row>
    <row r="155" spans="1:8" s="10" customFormat="1" ht="11.25" customHeight="1" x14ac:dyDescent="0.2">
      <c r="A155" s="18" t="s">
        <v>180</v>
      </c>
      <c r="B155" s="19"/>
      <c r="C155" s="19"/>
      <c r="D155" s="19"/>
      <c r="E155" s="19"/>
      <c r="F155" s="20"/>
      <c r="G155" s="31">
        <f>SUM(G112:G154)</f>
        <v>340.64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156</v>
      </c>
      <c r="D157" s="3" t="s">
        <v>19</v>
      </c>
      <c r="E157" s="3">
        <v>2</v>
      </c>
      <c r="F157" s="3">
        <f>ROUND(G157/E157/B157*1000,2)</f>
        <v>180.96</v>
      </c>
      <c r="G157" s="27">
        <v>132.1</v>
      </c>
      <c r="H157" s="3" t="s">
        <v>156</v>
      </c>
    </row>
    <row r="158" spans="1:8" s="10" customFormat="1" ht="11.25" customHeight="1" x14ac:dyDescent="0.2">
      <c r="A158" s="18" t="s">
        <v>183</v>
      </c>
      <c r="B158" s="19"/>
      <c r="C158" s="19"/>
      <c r="D158" s="19"/>
      <c r="E158" s="19"/>
      <c r="F158" s="20"/>
      <c r="G158" s="28">
        <f>SUM(G157)</f>
        <v>132.1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0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246</v>
      </c>
      <c r="D161" s="3" t="s">
        <v>71</v>
      </c>
      <c r="E161" s="3">
        <v>1</v>
      </c>
      <c r="F161" s="3">
        <f>ROUND(G161/E161/B161*1000,2)</f>
        <v>9397.5</v>
      </c>
      <c r="G161" s="3">
        <v>112.77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71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8" t="s">
        <v>188</v>
      </c>
      <c r="B163" s="19"/>
      <c r="C163" s="19"/>
      <c r="D163" s="19"/>
      <c r="E163" s="19"/>
      <c r="F163" s="20"/>
      <c r="G163" s="31">
        <f>SUM(G160:G162)</f>
        <v>112.77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8.98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8" t="s">
        <v>193</v>
      </c>
      <c r="B168" s="19"/>
      <c r="C168" s="19"/>
      <c r="D168" s="19"/>
      <c r="E168" s="19"/>
      <c r="F168" s="20"/>
      <c r="G168" s="31">
        <f>SUM(G165:G167)</f>
        <v>8.98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31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18.82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15.36</v>
      </c>
      <c r="H175" s="3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31">
        <f>SUM(G174:G175)</f>
        <v>34.18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9">
        <f>79.85+18.15</f>
        <v>98</v>
      </c>
      <c r="H178" s="3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31">
        <f>SUM(G178)</f>
        <v>98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12.66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31">
        <f>SUM(G182:G184)</f>
        <v>12.66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6.63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3.33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31">
        <f>SUM(G187:G193)</f>
        <v>9.9600000000000009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47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8" t="s">
        <v>237</v>
      </c>
      <c r="B206" s="19"/>
      <c r="C206" s="19"/>
      <c r="D206" s="19"/>
      <c r="E206" s="19"/>
      <c r="F206" s="20"/>
      <c r="G206" s="31">
        <f>SUM(G196:G205)</f>
        <v>0</v>
      </c>
      <c r="H206" s="31"/>
    </row>
    <row r="207" spans="1:8" s="10" customFormat="1" ht="11.25" customHeight="1" x14ac:dyDescent="0.2">
      <c r="A207" s="18" t="s">
        <v>238</v>
      </c>
      <c r="B207" s="19"/>
      <c r="C207" s="19"/>
      <c r="D207" s="19"/>
      <c r="E207" s="19"/>
      <c r="F207" s="20"/>
      <c r="G207" s="28">
        <f>G37+G42+G45+G109+G155+G158+G163+G168+G172+G176+G179+G185+G194+G206+G4</f>
        <v>1689.85</v>
      </c>
      <c r="H207" s="31"/>
    </row>
    <row r="209" spans="1:8" ht="11.25" x14ac:dyDescent="0.2">
      <c r="E209" s="4" t="s">
        <v>240</v>
      </c>
      <c r="F209" s="4">
        <v>26.53</v>
      </c>
      <c r="G209" s="21">
        <f>G207*1000/F210/12</f>
        <v>26.529923386083897</v>
      </c>
      <c r="H209" s="22">
        <f>F209/G209</f>
        <v>1.0000028878302809</v>
      </c>
    </row>
    <row r="210" spans="1:8" ht="11.25" x14ac:dyDescent="0.2">
      <c r="E210" s="4" t="s">
        <v>241</v>
      </c>
      <c r="F210" s="23">
        <v>5308</v>
      </c>
      <c r="G210" s="24">
        <f>F210*F209*12/1000</f>
        <v>1689.8548800000003</v>
      </c>
    </row>
    <row r="211" spans="1:8" ht="11.25" x14ac:dyDescent="0.2">
      <c r="G211" s="21"/>
    </row>
    <row r="212" spans="1:8" ht="11.25" x14ac:dyDescent="0.2">
      <c r="F212" s="4" t="s">
        <v>242</v>
      </c>
      <c r="G212" s="21">
        <f>G210-G207</f>
        <v>4.8800000004121102E-3</v>
      </c>
      <c r="H212" s="25">
        <f>G214-G207</f>
        <v>-168.98060799999962</v>
      </c>
    </row>
    <row r="213" spans="1:8" ht="11.25" x14ac:dyDescent="0.2">
      <c r="G213" s="21"/>
    </row>
    <row r="214" spans="1:8" ht="11.25" x14ac:dyDescent="0.2">
      <c r="G214" s="21">
        <f>G210*0.9</f>
        <v>1520.8693920000003</v>
      </c>
    </row>
    <row r="215" spans="1:8" ht="11.25" x14ac:dyDescent="0.2">
      <c r="F215" s="4" t="s">
        <v>243</v>
      </c>
      <c r="G215" s="24">
        <f>G210*0.1</f>
        <v>168.98548800000003</v>
      </c>
    </row>
    <row r="216" spans="1:8" ht="11.25" x14ac:dyDescent="0.2">
      <c r="G216" s="21">
        <f>SUM(G214:G215)</f>
        <v>1689.8548800000003</v>
      </c>
    </row>
    <row r="218" spans="1:8" ht="12.75" x14ac:dyDescent="0.2">
      <c r="A218" s="10" t="s">
        <v>250</v>
      </c>
      <c r="B218" s="10"/>
      <c r="C218" s="10"/>
      <c r="D218" s="10"/>
      <c r="E218" s="10"/>
      <c r="F218" s="10"/>
      <c r="G218" s="10" t="s">
        <v>251</v>
      </c>
      <c r="H218" s="32"/>
    </row>
    <row r="219" spans="1:8" ht="11.25" x14ac:dyDescent="0.2"/>
    <row r="220" spans="1:8" ht="11.25" x14ac:dyDescent="0.2"/>
    <row r="221" spans="1:8" ht="11.25" x14ac:dyDescent="0.2"/>
    <row r="222" spans="1:8" ht="12.75" x14ac:dyDescent="0.2">
      <c r="A222" s="10" t="s">
        <v>252</v>
      </c>
      <c r="B222" s="10"/>
      <c r="C222" s="10"/>
      <c r="D222" s="10"/>
      <c r="E222" s="10"/>
      <c r="F222" s="10"/>
      <c r="G222" s="10" t="s">
        <v>253</v>
      </c>
    </row>
    <row r="223" spans="1:8" ht="11.25" x14ac:dyDescent="0.2"/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254</v>
      </c>
    </row>
    <row r="231" spans="1:1" ht="11.25" x14ac:dyDescent="0.2">
      <c r="A231" s="4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2016-11-09T09:02:47Z</dcterms:modified>
</cp:coreProperties>
</file>