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207" i="2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<sst xmlns="http://schemas.openxmlformats.org/spreadsheetml/2006/main" count="1923" uniqueCount="252">
  <si>
    <t>Ореховый пр., д.43,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</si>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</sst>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37.2851562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3" t="s">
        <v>1</v>
      </c>
      <c r="B3" s="38" t="s">
        <v>2</v>
      </c>
      <c r="C3" s="3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341.8</v>
      </c>
      <c r="F5" s="5">
        <v>2.2799999999999998</v>
      </c>
      <c r="G5" s="5">
        <v>233.012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341.8</v>
      </c>
      <c r="F6" s="5">
        <v>3.23</v>
      </c>
      <c r="G6" s="5">
        <v>13.247999999999999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1709.2</v>
      </c>
      <c r="F7" s="5">
        <v>1.99</v>
      </c>
      <c r="G7" s="5">
        <v>176.86799999999999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1709.2</v>
      </c>
      <c r="F8" s="5">
        <v>2.54</v>
      </c>
      <c r="G8" s="5">
        <v>52.095999999999997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265.89999999999998</v>
      </c>
      <c r="F9" s="5">
        <v>3.08</v>
      </c>
      <c r="G9" s="5">
        <v>244.87299999999999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48</v>
      </c>
      <c r="F10" s="5">
        <v>19.63</v>
      </c>
      <c r="G10" s="5">
        <v>48.996000000000002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17.600000000000001</v>
      </c>
      <c r="F11" s="5">
        <v>3.25</v>
      </c>
      <c r="G11" s="5">
        <v>17.103000000000002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163.19999999999999</v>
      </c>
      <c r="F13" s="5">
        <v>8.3699999999999992</v>
      </c>
      <c r="G13" s="5">
        <v>1.3660000000000001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4434.3999999999996</v>
      </c>
      <c r="F14" s="5">
        <v>2.78</v>
      </c>
      <c r="G14" s="5">
        <v>12.327999999999999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496</v>
      </c>
      <c r="F15" s="5">
        <v>1.73</v>
      </c>
      <c r="G15" s="5">
        <v>0.85799999999999998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21.1</v>
      </c>
      <c r="F17" s="5">
        <v>4.04</v>
      </c>
      <c r="G17" s="5">
        <v>0.17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57.6</v>
      </c>
      <c r="F19" s="5">
        <v>2.61</v>
      </c>
      <c r="G19" s="5">
        <v>0.15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47.9</v>
      </c>
      <c r="F20" s="5">
        <v>2.4900000000000002</v>
      </c>
      <c r="G20" s="5">
        <v>0.11899999999999999</v>
      </c>
      <c r="H20" s="5" t="s">
        <v>25</v>
      </c>
    </row>
    <row r="21" spans="1:8" ht="11.25" customHeight="1" x14ac:dyDescent="0.2">
      <c r="A21" s="5" t="s">
        <v>34</v>
      </c>
      <c r="B21" s="5">
        <v>2</v>
      </c>
      <c r="C21" s="5" t="s">
        <v>10</v>
      </c>
      <c r="D21" s="5" t="s">
        <v>19</v>
      </c>
      <c r="E21" s="5">
        <v>0</v>
      </c>
      <c r="F21" s="5">
        <v>0</v>
      </c>
      <c r="G21" s="5">
        <v>0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47.9</v>
      </c>
      <c r="F22" s="5">
        <v>2.4900000000000002</v>
      </c>
      <c r="G22" s="5">
        <v>0.11899999999999999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28.2</v>
      </c>
      <c r="F23" s="5">
        <v>2.02</v>
      </c>
      <c r="G23" s="5">
        <v>5.7000000000000002E-2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2605</v>
      </c>
      <c r="F24" s="5">
        <v>2.0299999999999998</v>
      </c>
      <c r="G24" s="5">
        <v>10.576000000000001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39.67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1957</v>
      </c>
      <c r="F31" s="5">
        <v>1.67</v>
      </c>
      <c r="G31" s="5">
        <v>3.2679999999999998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1747</v>
      </c>
      <c r="F32" s="5">
        <v>1.67</v>
      </c>
      <c r="G32" s="5">
        <v>2.9169999999999998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48</v>
      </c>
      <c r="F34" s="5">
        <v>8.2899999999999991</v>
      </c>
      <c r="G34" s="5">
        <v>145.24100000000001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164</v>
      </c>
      <c r="F35" s="5">
        <v>3.59</v>
      </c>
      <c r="G35" s="5">
        <v>14.13</v>
      </c>
      <c r="H35" s="5"/>
    </row>
    <row r="36" spans="1:8" s="10" customFormat="1" ht="11.25" customHeight="1" x14ac:dyDescent="0.2">
      <c r="A36" s="33" t="s">
        <v>56</v>
      </c>
      <c r="B36" s="33"/>
      <c r="C36" s="33"/>
      <c r="D36" s="33"/>
      <c r="E36" s="33"/>
      <c r="F36" s="33"/>
      <c r="G36" s="9">
        <f>SUM(G5:G35)</f>
        <v>1017.1649999999998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4.01</v>
      </c>
      <c r="F38" s="5">
        <v>185.48</v>
      </c>
      <c r="G38" s="5">
        <v>271.47800000000001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4.01</v>
      </c>
      <c r="F40" s="5">
        <v>228.19</v>
      </c>
      <c r="G40" s="5">
        <v>333.99</v>
      </c>
      <c r="H40" s="5"/>
    </row>
    <row r="41" spans="1:8" s="10" customFormat="1" ht="11.25" customHeight="1" x14ac:dyDescent="0.2">
      <c r="A41" s="33" t="s">
        <v>61</v>
      </c>
      <c r="B41" s="33"/>
      <c r="C41" s="33"/>
      <c r="D41" s="33"/>
      <c r="E41" s="33"/>
      <c r="F41" s="33"/>
      <c r="G41" s="9">
        <f>SUM(G38:G40)</f>
        <v>605.46800000000007</v>
      </c>
      <c r="H41" s="9"/>
    </row>
    <row r="42" spans="1:8" ht="11.25" customHeight="1" x14ac:dyDescent="0.2">
      <c r="A42" s="34" t="s">
        <v>62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38.840000000000003</v>
      </c>
      <c r="F43" s="5">
        <v>17.7</v>
      </c>
      <c r="G43" s="5">
        <v>250.92599999999999</v>
      </c>
      <c r="H43" s="5"/>
    </row>
    <row r="44" spans="1:8" s="10" customFormat="1" ht="11.25" customHeight="1" x14ac:dyDescent="0.2">
      <c r="A44" s="33" t="s">
        <v>64</v>
      </c>
      <c r="B44" s="33"/>
      <c r="C44" s="33"/>
      <c r="D44" s="33"/>
      <c r="E44" s="33"/>
      <c r="F44" s="33"/>
      <c r="G44" s="9">
        <f>SUM(G43)</f>
        <v>250.92599999999999</v>
      </c>
      <c r="H44" s="9"/>
    </row>
    <row r="45" spans="1:8" ht="11.25" customHeight="1" x14ac:dyDescent="0.2">
      <c r="A45" s="34" t="s">
        <v>65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66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67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3330</v>
      </c>
      <c r="F53" s="5">
        <v>0</v>
      </c>
      <c r="G53" s="5">
        <v>123.19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10.57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22.2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20.079999999999998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74</v>
      </c>
      <c r="F73" s="5">
        <v>0</v>
      </c>
      <c r="G73" s="5">
        <v>10.57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42.28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105.7</v>
      </c>
      <c r="H76" s="5" t="s">
        <v>71</v>
      </c>
    </row>
    <row r="77" spans="1:8" ht="11.25" customHeight="1" x14ac:dyDescent="0.2">
      <c r="A77" s="36" t="s">
        <v>102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5</v>
      </c>
      <c r="F78" s="5">
        <v>0</v>
      </c>
      <c r="G78" s="5">
        <v>10.15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9</v>
      </c>
      <c r="F80" s="5">
        <v>0</v>
      </c>
      <c r="G80" s="5">
        <v>10.99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6" t="s">
        <v>108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42.28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105.7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61.31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65.53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162.69999999999999</v>
      </c>
      <c r="F99" s="5">
        <v>0</v>
      </c>
      <c r="G99" s="5">
        <v>11.2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9.94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21.14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211.4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105.7</v>
      </c>
      <c r="H107" s="5"/>
    </row>
    <row r="108" spans="1:8" s="10" customFormat="1" ht="11.25" customHeight="1" x14ac:dyDescent="0.2">
      <c r="A108" s="33" t="s">
        <v>134</v>
      </c>
      <c r="B108" s="33"/>
      <c r="C108" s="33"/>
      <c r="D108" s="33"/>
      <c r="E108" s="33"/>
      <c r="F108" s="33"/>
      <c r="G108" s="9">
        <f>SUM(G48:G107)</f>
        <v>989.93000000000006</v>
      </c>
      <c r="H108" s="9"/>
    </row>
    <row r="109" spans="1:8" ht="11.25" customHeight="1" x14ac:dyDescent="0.2">
      <c r="A109" s="34" t="s">
        <v>102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135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105.7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84.56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10.57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21.14</v>
      </c>
      <c r="G119" s="5">
        <v>21.14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73.36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10.99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10.15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33.78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88.2</v>
      </c>
      <c r="G124" s="5">
        <v>88.2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21.14</v>
      </c>
      <c r="G125" s="5">
        <v>21.14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142.72999999999999</v>
      </c>
      <c r="G126" s="5">
        <v>142.72999999999999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11.2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147.97999999999999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103.59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126.84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107.81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63.42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19.03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23.25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47.98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63.42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10.57</v>
      </c>
      <c r="H153" s="5"/>
    </row>
    <row r="154" spans="1:8" s="10" customFormat="1" ht="11.25" customHeight="1" x14ac:dyDescent="0.2">
      <c r="A154" s="33" t="s">
        <v>179</v>
      </c>
      <c r="B154" s="33"/>
      <c r="C154" s="33"/>
      <c r="D154" s="33"/>
      <c r="E154" s="33"/>
      <c r="F154" s="33"/>
      <c r="G154" s="9">
        <f>SUM(G111:G153)</f>
        <v>1327.41</v>
      </c>
      <c r="H154" s="9"/>
    </row>
    <row r="155" spans="1:8" ht="11.25" customHeight="1" x14ac:dyDescent="0.2">
      <c r="A155" s="34" t="s">
        <v>180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16</v>
      </c>
      <c r="F156" s="5">
        <v>113.75</v>
      </c>
      <c r="G156" s="5">
        <v>664.32</v>
      </c>
      <c r="H156" s="5" t="s">
        <v>155</v>
      </c>
    </row>
    <row r="157" spans="1:8" s="10" customFormat="1" ht="11.25" customHeight="1" x14ac:dyDescent="0.2">
      <c r="A157" s="33" t="s">
        <v>182</v>
      </c>
      <c r="B157" s="33"/>
      <c r="C157" s="33"/>
      <c r="D157" s="33"/>
      <c r="E157" s="33"/>
      <c r="F157" s="33"/>
      <c r="G157" s="9">
        <f>SUM(G156)</f>
        <v>664.32</v>
      </c>
      <c r="H157" s="9"/>
    </row>
    <row r="158" spans="1:8" ht="11.25" customHeight="1" x14ac:dyDescent="0.2">
      <c r="A158" s="34" t="s">
        <v>183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8</v>
      </c>
      <c r="F160" s="5">
        <v>1404.37</v>
      </c>
      <c r="G160" s="5">
        <v>134.82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3" t="s">
        <v>187</v>
      </c>
      <c r="B162" s="33"/>
      <c r="C162" s="33"/>
      <c r="D162" s="33"/>
      <c r="E162" s="33"/>
      <c r="F162" s="33"/>
      <c r="G162" s="9">
        <f>SUM(G159:G161)</f>
        <v>134.82</v>
      </c>
      <c r="H162" s="9"/>
    </row>
    <row r="163" spans="1:8" ht="11.25" customHeight="1" x14ac:dyDescent="0.2">
      <c r="A163" s="34" t="s">
        <v>188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16.68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3" t="s">
        <v>192</v>
      </c>
      <c r="B167" s="33"/>
      <c r="C167" s="33"/>
      <c r="D167" s="33"/>
      <c r="E167" s="33"/>
      <c r="F167" s="33"/>
      <c r="G167" s="9">
        <f>SUM(G164:G166)</f>
        <v>16.68</v>
      </c>
      <c r="H167" s="9"/>
    </row>
    <row r="168" spans="1:8" ht="11.25" customHeight="1" x14ac:dyDescent="0.2">
      <c r="A168" s="34" t="s">
        <v>193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3" t="s">
        <v>197</v>
      </c>
      <c r="B171" s="33"/>
      <c r="C171" s="33"/>
      <c r="D171" s="33"/>
      <c r="E171" s="33"/>
      <c r="F171" s="33"/>
      <c r="G171" s="9">
        <f>SUM(G169:G170)</f>
        <v>0</v>
      </c>
      <c r="H171" s="9"/>
    </row>
    <row r="172" spans="1:8" ht="11.25" customHeight="1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10.99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10.15</v>
      </c>
      <c r="H174" s="5" t="s">
        <v>200</v>
      </c>
    </row>
    <row r="175" spans="1:8" s="10" customFormat="1" ht="11.25" customHeight="1" x14ac:dyDescent="0.2">
      <c r="A175" s="33" t="s">
        <v>202</v>
      </c>
      <c r="B175" s="33"/>
      <c r="C175" s="33"/>
      <c r="D175" s="33"/>
      <c r="E175" s="33"/>
      <c r="F175" s="33"/>
      <c r="G175" s="9">
        <f>SUM(G173:G174)</f>
        <v>21.14</v>
      </c>
      <c r="H175" s="9"/>
    </row>
    <row r="176" spans="1:8" ht="11.25" customHeight="1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559.05100000000004</v>
      </c>
      <c r="H177" s="5"/>
    </row>
    <row r="178" spans="1:8" s="10" customFormat="1" ht="11.25" customHeight="1" x14ac:dyDescent="0.2">
      <c r="A178" s="33" t="s">
        <v>205</v>
      </c>
      <c r="B178" s="33"/>
      <c r="C178" s="33"/>
      <c r="D178" s="33"/>
      <c r="E178" s="33"/>
      <c r="F178" s="33"/>
      <c r="G178" s="9">
        <f>SUM(G177)</f>
        <v>559.05100000000004</v>
      </c>
      <c r="H178" s="9"/>
    </row>
    <row r="179" spans="1:8" ht="11.25" customHeight="1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5" t="s">
        <v>207</v>
      </c>
      <c r="B181" s="5">
        <v>365</v>
      </c>
      <c r="C181" s="5" t="s">
        <v>130</v>
      </c>
      <c r="D181" s="5" t="s">
        <v>47</v>
      </c>
      <c r="E181" s="5">
        <v>0</v>
      </c>
      <c r="F181" s="5">
        <v>0</v>
      </c>
      <c r="G181" s="5">
        <v>278.47000000000003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3" t="s">
        <v>210</v>
      </c>
      <c r="B184" s="33"/>
      <c r="C184" s="33"/>
      <c r="D184" s="33"/>
      <c r="E184" s="33"/>
      <c r="F184" s="33"/>
      <c r="G184" s="9">
        <f>SUM(G181:G183)</f>
        <v>278.47000000000003</v>
      </c>
      <c r="H184" s="9"/>
    </row>
    <row r="185" spans="1:8" ht="11.25" customHeight="1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22.8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11.44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3" t="s">
        <v>220</v>
      </c>
      <c r="B193" s="33"/>
      <c r="C193" s="33"/>
      <c r="D193" s="33"/>
      <c r="E193" s="33"/>
      <c r="F193" s="33"/>
      <c r="G193" s="9">
        <f>SUM(G186:G192)</f>
        <v>34.24</v>
      </c>
      <c r="H193" s="9"/>
    </row>
    <row r="194" spans="1:8" ht="11.25" customHeight="1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33" t="s">
        <v>235</v>
      </c>
      <c r="B205" s="33"/>
      <c r="C205" s="33"/>
      <c r="D205" s="33"/>
      <c r="E205" s="33"/>
      <c r="F205" s="33"/>
      <c r="G205" s="9">
        <f>SUM(G195:G204)</f>
        <v>0</v>
      </c>
      <c r="H205" s="9"/>
    </row>
    <row r="206" spans="1:8" s="10" customFormat="1" ht="11.25" customHeight="1" x14ac:dyDescent="0.2">
      <c r="A206" s="33" t="s">
        <v>236</v>
      </c>
      <c r="B206" s="33"/>
      <c r="C206" s="33"/>
      <c r="D206" s="33"/>
      <c r="E206" s="33"/>
      <c r="F206" s="33"/>
      <c r="G206" s="9">
        <f>G36+G41+G44+G108+G154+G157+G162+G167+G171+G175+G178+G184+G193+G205</f>
        <v>5899.62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82" workbookViewId="0">
      <selection activeCell="A235" sqref="A235"/>
    </sheetView>
  </sheetViews>
  <sheetFormatPr defaultRowHeight="11.25" x14ac:dyDescent="0.2"/>
  <cols>
    <col min="1" max="1" width="37.28515625" style="4" customWidth="1"/>
    <col min="2" max="16384" width="9.140625" style="4"/>
  </cols>
  <sheetData>
    <row r="1" spans="1:9" s="2" customFormat="1" ht="15.75" x14ac:dyDescent="0.25">
      <c r="A1" s="1" t="s">
        <v>237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242</v>
      </c>
      <c r="B4" s="13"/>
      <c r="C4" s="13"/>
      <c r="D4" s="12"/>
      <c r="E4" s="12"/>
      <c r="F4" s="12"/>
      <c r="G4" s="12">
        <v>625.79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341.8</v>
      </c>
      <c r="F6" s="5">
        <v>2.42</v>
      </c>
      <c r="G6" s="25">
        <f t="shared" ref="G6:G25" si="0">ROUND(E6*F6*B6/1000,2)</f>
        <v>248.15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341.8</v>
      </c>
      <c r="F7" s="5">
        <v>3.42</v>
      </c>
      <c r="G7" s="25">
        <f t="shared" si="0"/>
        <v>14.03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1709.2</v>
      </c>
      <c r="F8" s="5">
        <v>2.11</v>
      </c>
      <c r="G8" s="25">
        <f t="shared" si="0"/>
        <v>187.53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1709.2</v>
      </c>
      <c r="F9" s="5">
        <v>2.69</v>
      </c>
      <c r="G9" s="25">
        <f t="shared" si="0"/>
        <v>55.17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265.89999999999998</v>
      </c>
      <c r="F10" s="5">
        <v>3.26</v>
      </c>
      <c r="G10" s="25">
        <f t="shared" si="0"/>
        <v>260.05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48</v>
      </c>
      <c r="F11" s="5">
        <v>20.81</v>
      </c>
      <c r="G11" s="25">
        <f t="shared" si="0"/>
        <v>51.94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17.600000000000001</v>
      </c>
      <c r="F12" s="5">
        <v>3.45</v>
      </c>
      <c r="G12" s="25">
        <f t="shared" si="0"/>
        <v>18.22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5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163.19999999999999</v>
      </c>
      <c r="F14" s="5">
        <v>8.8699999999999992</v>
      </c>
      <c r="G14" s="25">
        <f t="shared" si="0"/>
        <v>1.45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4434.3999999999996</v>
      </c>
      <c r="F15" s="5">
        <v>2.95</v>
      </c>
      <c r="G15" s="25">
        <f t="shared" si="0"/>
        <v>13.08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496</v>
      </c>
      <c r="F16" s="5">
        <v>1.83</v>
      </c>
      <c r="G16" s="25">
        <f t="shared" si="0"/>
        <v>0.91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21.1</v>
      </c>
      <c r="F18" s="5">
        <v>4.28</v>
      </c>
      <c r="G18" s="25">
        <f t="shared" si="0"/>
        <v>0.18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57.6</v>
      </c>
      <c r="F20" s="5">
        <v>2.77</v>
      </c>
      <c r="G20" s="25">
        <f t="shared" si="0"/>
        <v>0.16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47.9</v>
      </c>
      <c r="F21" s="5">
        <v>2.64</v>
      </c>
      <c r="G21" s="25">
        <f t="shared" si="0"/>
        <v>0.13</v>
      </c>
      <c r="H21" s="5" t="s">
        <v>25</v>
      </c>
    </row>
    <row r="22" spans="1:8" ht="11.25" customHeight="1" x14ac:dyDescent="0.2">
      <c r="A22" s="5" t="s">
        <v>34</v>
      </c>
      <c r="B22" s="5">
        <v>2</v>
      </c>
      <c r="C22" s="5" t="s">
        <v>10</v>
      </c>
      <c r="D22" s="5" t="s">
        <v>19</v>
      </c>
      <c r="E22" s="5">
        <v>0</v>
      </c>
      <c r="F22" s="5">
        <v>0</v>
      </c>
      <c r="G22" s="25">
        <f t="shared" si="0"/>
        <v>0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47.9</v>
      </c>
      <c r="F23" s="5">
        <v>2.64</v>
      </c>
      <c r="G23" s="25">
        <f t="shared" si="0"/>
        <v>0.13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28.2</v>
      </c>
      <c r="F24" s="5">
        <v>2.14</v>
      </c>
      <c r="G24" s="25">
        <f t="shared" si="0"/>
        <v>0.06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2605</v>
      </c>
      <c r="F25" s="5">
        <v>2.15</v>
      </c>
      <c r="G25" s="25">
        <f t="shared" si="0"/>
        <v>11.2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42.05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1957</v>
      </c>
      <c r="F32" s="5">
        <v>1.77</v>
      </c>
      <c r="G32" s="25">
        <f t="shared" ref="G32:G33" si="1">ROUND(E32*F32*B32/1000,2)</f>
        <v>3.46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1747</v>
      </c>
      <c r="F33" s="5">
        <v>1.77</v>
      </c>
      <c r="G33" s="25">
        <f t="shared" si="1"/>
        <v>3.09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48</v>
      </c>
      <c r="F35" s="5">
        <v>8.7899999999999991</v>
      </c>
      <c r="G35" s="25">
        <f t="shared" ref="G35:G36" si="2">ROUND(E35*F35*B35/1000,2)</f>
        <v>154.41999999999999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164</v>
      </c>
      <c r="F36" s="5">
        <v>3.81</v>
      </c>
      <c r="G36" s="25">
        <f t="shared" si="2"/>
        <v>15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1080.4100000000001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>
        <v>0</v>
      </c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4.01</v>
      </c>
      <c r="F39" s="5">
        <v>196.61</v>
      </c>
      <c r="G39" s="25">
        <f t="shared" ref="G39" si="3">ROUND(E39*F39*B39/1000,2)</f>
        <v>288.56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4.01</v>
      </c>
      <c r="F41" s="5">
        <v>241.88</v>
      </c>
      <c r="G41" s="25">
        <f t="shared" ref="G41" si="4">ROUND(E41*F41*B41/1000,2)</f>
        <v>355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643.55999999999995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1.2509999999999999</v>
      </c>
      <c r="F44" s="5">
        <v>537.61</v>
      </c>
      <c r="G44" s="25">
        <f t="shared" ref="G44" si="5">ROUND(E44*F44*B44/1000,2)</f>
        <v>246.15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246.15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3330</v>
      </c>
      <c r="F54" s="5">
        <v>0</v>
      </c>
      <c r="G54" s="5">
        <v>123.19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10.57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22.2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20.079999999999998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74</v>
      </c>
      <c r="F74" s="5">
        <v>0</v>
      </c>
      <c r="G74" s="5">
        <v>10.57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42.28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105.7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5</v>
      </c>
      <c r="F79" s="5">
        <v>0</v>
      </c>
      <c r="G79" s="5">
        <v>10.15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9</v>
      </c>
      <c r="F81" s="5">
        <v>0</v>
      </c>
      <c r="G81" s="5">
        <v>10.99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42.28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105.7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61.31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65.53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162.69999999999999</v>
      </c>
      <c r="F100" s="5">
        <v>0</v>
      </c>
      <c r="G100" s="5">
        <v>11.2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9.94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21.14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211.4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105.7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989.93000000000006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26">
        <v>112.04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26">
        <v>89.63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26">
        <v>11.21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68.37</v>
      </c>
      <c r="G120" s="26">
        <v>68.37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26">
        <v>77.78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26">
        <v>11.65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26">
        <v>10.76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26">
        <v>35.81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106.04</v>
      </c>
      <c r="G125" s="26">
        <v>106.04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13.37</v>
      </c>
      <c r="G126" s="26">
        <v>13.37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39.81</v>
      </c>
      <c r="G127" s="26">
        <v>39.81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11.2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26">
        <v>156.86000000000001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26">
        <v>109.81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26">
        <v>134.44999999999999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26">
        <v>114.28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26">
        <v>67.23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26">
        <v>20.190000000000001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23.25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26">
        <v>39.880000000000003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63.42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10.57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1327.6100000000004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16</v>
      </c>
      <c r="F157" s="5">
        <v>104.82</v>
      </c>
      <c r="G157" s="27">
        <f t="shared" ref="G157" si="6">ROUND(E157*F157*B157/1000,2)</f>
        <v>613.83000000000004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613.83000000000004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8</v>
      </c>
      <c r="F161" s="5">
        <v>1281.72</v>
      </c>
      <c r="G161" s="27">
        <f t="shared" ref="G161" si="7">ROUND(E161*F161*B161/1000,2)</f>
        <v>123.05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123.05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26">
        <v>30.98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30.98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26">
        <v>70.849999999999994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58.93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129.78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130</v>
      </c>
      <c r="D178" s="5"/>
      <c r="E178" s="5">
        <v>0</v>
      </c>
      <c r="F178" s="5">
        <v>0</v>
      </c>
      <c r="G178" s="26">
        <v>275.04000000000002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275.04000000000002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130</v>
      </c>
      <c r="D182" s="5" t="s">
        <v>47</v>
      </c>
      <c r="E182" s="5">
        <v>0</v>
      </c>
      <c r="F182" s="5">
        <v>0</v>
      </c>
      <c r="G182" s="26">
        <v>135.44999999999999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135.44999999999999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24.17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12.13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8">
        <f>SUM(G187:G193)</f>
        <v>36.300000000000004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8">
        <f>G37+G42+G45+G109+G155+G158+G163+G168+G172+G176+G179+G185+G194+G206+G4</f>
        <v>6257.88</v>
      </c>
      <c r="H207" s="14"/>
    </row>
    <row r="209" spans="1:8" hidden="1" x14ac:dyDescent="0.2">
      <c r="E209" s="4" t="s">
        <v>238</v>
      </c>
      <c r="F209" s="4">
        <f>(25.51*6+26.53*6)/12</f>
        <v>26.02</v>
      </c>
      <c r="G209" s="19">
        <f>G207*1000/F210/12</f>
        <v>26.019988124878378</v>
      </c>
      <c r="H209" s="20">
        <f>F209/G209</f>
        <v>1.0000004563845903</v>
      </c>
    </row>
    <row r="210" spans="1:8" hidden="1" x14ac:dyDescent="0.2">
      <c r="E210" s="4" t="s">
        <v>239</v>
      </c>
      <c r="F210" s="21">
        <v>20041.900000000001</v>
      </c>
      <c r="G210" s="22">
        <f>F210*F209*12/1000</f>
        <v>6257.8828560000002</v>
      </c>
    </row>
    <row r="211" spans="1:8" hidden="1" x14ac:dyDescent="0.2">
      <c r="G211" s="19"/>
    </row>
    <row r="212" spans="1:8" hidden="1" x14ac:dyDescent="0.2">
      <c r="F212" s="4" t="s">
        <v>240</v>
      </c>
      <c r="G212" s="19">
        <f>G210-G207</f>
        <v>2.8560000000652508E-3</v>
      </c>
      <c r="H212" s="23">
        <f>G214-G207</f>
        <v>-625.78542959999959</v>
      </c>
    </row>
    <row r="213" spans="1:8" hidden="1" x14ac:dyDescent="0.2">
      <c r="G213" s="19"/>
    </row>
    <row r="214" spans="1:8" hidden="1" x14ac:dyDescent="0.2">
      <c r="G214" s="19">
        <f>G210*0.9</f>
        <v>5632.0945704000005</v>
      </c>
    </row>
    <row r="215" spans="1:8" hidden="1" x14ac:dyDescent="0.2">
      <c r="F215" s="4" t="s">
        <v>241</v>
      </c>
      <c r="G215" s="22">
        <f>G210*0.1</f>
        <v>625.78828560000011</v>
      </c>
    </row>
    <row r="216" spans="1:8" hidden="1" x14ac:dyDescent="0.2">
      <c r="G216" s="19">
        <f>SUM(G214:G215)</f>
        <v>6257.8828560000002</v>
      </c>
    </row>
    <row r="217" spans="1:8" hidden="1" x14ac:dyDescent="0.2"/>
    <row r="220" spans="1:8" x14ac:dyDescent="0.2">
      <c r="A220" s="32" t="s">
        <v>243</v>
      </c>
      <c r="B220" s="32"/>
      <c r="C220" s="32"/>
      <c r="D220" s="32"/>
      <c r="E220" s="32"/>
      <c r="F220" s="32"/>
      <c r="G220" s="32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196" workbookViewId="0">
      <selection activeCell="A220" sqref="A220:G233"/>
    </sheetView>
  </sheetViews>
  <sheetFormatPr defaultRowHeight="15" x14ac:dyDescent="0.2"/>
  <cols>
    <col min="1" max="1" width="37.28515625" style="4" customWidth="1"/>
    <col min="2" max="16384" width="9.140625" style="4"/>
  </cols>
  <sheetData>
    <row r="1" spans="1:11" s="2" customFormat="1" ht="15.75" x14ac:dyDescent="0.25">
      <c r="A1" s="1" t="s">
        <v>245</v>
      </c>
    </row>
    <row r="2" spans="1:11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</row>
    <row r="4" spans="1:11" ht="11.25" customHeight="1" x14ac:dyDescent="0.2">
      <c r="A4" s="24" t="s">
        <v>242</v>
      </c>
      <c r="B4" s="30"/>
      <c r="C4" s="30"/>
      <c r="D4" s="29"/>
      <c r="E4" s="29"/>
      <c r="F4" s="29"/>
      <c r="G4" s="29">
        <v>638.04999999999995</v>
      </c>
      <c r="H4" s="29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341.8</v>
      </c>
      <c r="F6" s="5">
        <v>2.4700000000000002</v>
      </c>
      <c r="G6" s="25">
        <f t="shared" ref="G6:G25" si="0">ROUND(E6*F6*B6/1000,2)</f>
        <v>252.43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341.8</v>
      </c>
      <c r="F7" s="5">
        <v>3.49</v>
      </c>
      <c r="G7" s="25">
        <f t="shared" si="0"/>
        <v>14.31</v>
      </c>
      <c r="H7" s="5"/>
      <c r="K7" s="4">
        <f t="shared" ref="K7:K44" si="1">ROUND(F7*1.02,2)</f>
        <v>3.56</v>
      </c>
    </row>
    <row r="8" spans="1:11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1709.2</v>
      </c>
      <c r="F8" s="5">
        <v>2.15</v>
      </c>
      <c r="G8" s="25">
        <f t="shared" si="0"/>
        <v>191.09</v>
      </c>
      <c r="H8" s="5" t="s">
        <v>15</v>
      </c>
      <c r="K8" s="4">
        <f t="shared" si="1"/>
        <v>2.19</v>
      </c>
    </row>
    <row r="9" spans="1:11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1709.2</v>
      </c>
      <c r="F9" s="5">
        <v>2.74</v>
      </c>
      <c r="G9" s="25">
        <f t="shared" si="0"/>
        <v>56.2</v>
      </c>
      <c r="H9" s="5"/>
      <c r="K9" s="4">
        <f t="shared" si="1"/>
        <v>2.79</v>
      </c>
    </row>
    <row r="10" spans="1:11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265.89999999999998</v>
      </c>
      <c r="F10" s="5">
        <v>3.33</v>
      </c>
      <c r="G10" s="25">
        <f t="shared" si="0"/>
        <v>264.75</v>
      </c>
      <c r="H10" s="5" t="s">
        <v>15</v>
      </c>
      <c r="K10" s="4">
        <f t="shared" si="1"/>
        <v>3.4</v>
      </c>
    </row>
    <row r="11" spans="1:11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48</v>
      </c>
      <c r="F11" s="5">
        <v>21.23</v>
      </c>
      <c r="G11" s="25">
        <f t="shared" si="0"/>
        <v>52.99</v>
      </c>
      <c r="H11" s="5" t="s">
        <v>12</v>
      </c>
      <c r="K11" s="4">
        <f t="shared" si="1"/>
        <v>21.65</v>
      </c>
    </row>
    <row r="12" spans="1:11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17.600000000000001</v>
      </c>
      <c r="F12" s="5">
        <v>3.52</v>
      </c>
      <c r="G12" s="25">
        <f t="shared" si="0"/>
        <v>18.52</v>
      </c>
      <c r="H12" s="5" t="s">
        <v>12</v>
      </c>
      <c r="K12" s="4">
        <f t="shared" si="1"/>
        <v>3.59</v>
      </c>
    </row>
    <row r="13" spans="1:11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5">
        <f t="shared" si="0"/>
        <v>0</v>
      </c>
      <c r="H13" s="5" t="s">
        <v>23</v>
      </c>
      <c r="K13" s="4">
        <f t="shared" si="1"/>
        <v>0</v>
      </c>
    </row>
    <row r="14" spans="1:11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163.19999999999999</v>
      </c>
      <c r="F14" s="5">
        <v>9.0500000000000007</v>
      </c>
      <c r="G14" s="25">
        <f t="shared" si="0"/>
        <v>1.48</v>
      </c>
      <c r="H14" s="5" t="s">
        <v>25</v>
      </c>
      <c r="K14" s="4">
        <f t="shared" si="1"/>
        <v>9.23</v>
      </c>
    </row>
    <row r="15" spans="1:11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4434.3999999999996</v>
      </c>
      <c r="F15" s="5">
        <v>3.01</v>
      </c>
      <c r="G15" s="25">
        <f t="shared" si="0"/>
        <v>13.35</v>
      </c>
      <c r="H15" s="5" t="s">
        <v>25</v>
      </c>
      <c r="K15" s="4">
        <f t="shared" si="1"/>
        <v>3.07</v>
      </c>
    </row>
    <row r="16" spans="1:11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496</v>
      </c>
      <c r="F16" s="5">
        <v>1.87</v>
      </c>
      <c r="G16" s="25">
        <f t="shared" si="0"/>
        <v>0.93</v>
      </c>
      <c r="H16" s="5" t="s">
        <v>25</v>
      </c>
      <c r="K16" s="4">
        <f t="shared" si="1"/>
        <v>1.91</v>
      </c>
    </row>
    <row r="17" spans="1:11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5">
        <f t="shared" si="0"/>
        <v>0</v>
      </c>
      <c r="H17" s="5" t="s">
        <v>25</v>
      </c>
      <c r="K17" s="4">
        <f t="shared" si="1"/>
        <v>0</v>
      </c>
    </row>
    <row r="18" spans="1:11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21.1</v>
      </c>
      <c r="F18" s="5">
        <v>4.37</v>
      </c>
      <c r="G18" s="25">
        <f t="shared" si="0"/>
        <v>0.18</v>
      </c>
      <c r="H18" s="5" t="s">
        <v>30</v>
      </c>
      <c r="K18" s="4">
        <f t="shared" si="1"/>
        <v>4.46</v>
      </c>
    </row>
    <row r="19" spans="1:11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5">
        <f t="shared" si="0"/>
        <v>0</v>
      </c>
      <c r="H19" s="5" t="s">
        <v>25</v>
      </c>
      <c r="K19" s="4">
        <f t="shared" si="1"/>
        <v>0</v>
      </c>
    </row>
    <row r="20" spans="1:11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57.6</v>
      </c>
      <c r="F20" s="5">
        <v>2.83</v>
      </c>
      <c r="G20" s="25">
        <f t="shared" si="0"/>
        <v>0.16</v>
      </c>
      <c r="H20" s="5" t="s">
        <v>25</v>
      </c>
      <c r="K20" s="4">
        <f t="shared" si="1"/>
        <v>2.89</v>
      </c>
    </row>
    <row r="21" spans="1:11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47.9</v>
      </c>
      <c r="F21" s="5">
        <v>2.69</v>
      </c>
      <c r="G21" s="25">
        <f t="shared" si="0"/>
        <v>0.13</v>
      </c>
      <c r="H21" s="5" t="s">
        <v>25</v>
      </c>
      <c r="K21" s="4">
        <f t="shared" si="1"/>
        <v>2.74</v>
      </c>
    </row>
    <row r="22" spans="1:11" ht="11.25" customHeight="1" x14ac:dyDescent="0.2">
      <c r="A22" s="5" t="s">
        <v>34</v>
      </c>
      <c r="B22" s="5">
        <v>2</v>
      </c>
      <c r="C22" s="5" t="s">
        <v>10</v>
      </c>
      <c r="D22" s="5" t="s">
        <v>19</v>
      </c>
      <c r="E22" s="5">
        <v>0</v>
      </c>
      <c r="F22" s="5">
        <v>0</v>
      </c>
      <c r="G22" s="25">
        <f t="shared" si="0"/>
        <v>0</v>
      </c>
      <c r="H22" s="5" t="s">
        <v>30</v>
      </c>
      <c r="K22" s="4">
        <f t="shared" si="1"/>
        <v>0</v>
      </c>
    </row>
    <row r="23" spans="1:11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47.9</v>
      </c>
      <c r="F23" s="5">
        <v>2.69</v>
      </c>
      <c r="G23" s="25">
        <f t="shared" si="0"/>
        <v>0.13</v>
      </c>
      <c r="H23" s="5" t="s">
        <v>25</v>
      </c>
      <c r="K23" s="4">
        <f t="shared" si="1"/>
        <v>2.74</v>
      </c>
    </row>
    <row r="24" spans="1:11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28.2</v>
      </c>
      <c r="F24" s="5">
        <v>2.1800000000000002</v>
      </c>
      <c r="G24" s="25">
        <f t="shared" si="0"/>
        <v>0.06</v>
      </c>
      <c r="H24" s="5" t="s">
        <v>25</v>
      </c>
      <c r="K24" s="4">
        <f t="shared" si="1"/>
        <v>2.2200000000000002</v>
      </c>
    </row>
    <row r="25" spans="1:11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2605</v>
      </c>
      <c r="F25" s="5">
        <v>2.19</v>
      </c>
      <c r="G25" s="25">
        <f t="shared" si="0"/>
        <v>11.41</v>
      </c>
      <c r="H25" s="5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K27" s="4">
        <f t="shared" si="1"/>
        <v>0</v>
      </c>
    </row>
    <row r="28" spans="1:11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46.05</v>
      </c>
      <c r="H30" s="5" t="s">
        <v>48</v>
      </c>
      <c r="K30" s="4">
        <f t="shared" si="1"/>
        <v>0</v>
      </c>
    </row>
    <row r="31" spans="1:11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K31" s="4">
        <f t="shared" si="1"/>
        <v>0</v>
      </c>
    </row>
    <row r="32" spans="1:11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1957</v>
      </c>
      <c r="F32" s="5">
        <v>1.81</v>
      </c>
      <c r="G32" s="25">
        <f t="shared" ref="G32:G33" si="2">ROUND(E32*F32*B32/1000,2)</f>
        <v>3.54</v>
      </c>
      <c r="H32" s="5" t="s">
        <v>25</v>
      </c>
      <c r="K32" s="4">
        <f t="shared" si="1"/>
        <v>1.85</v>
      </c>
    </row>
    <row r="33" spans="1:11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1747</v>
      </c>
      <c r="F33" s="5">
        <v>1.81</v>
      </c>
      <c r="G33" s="25">
        <f t="shared" si="2"/>
        <v>3.16</v>
      </c>
      <c r="H33" s="5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48</v>
      </c>
      <c r="F35" s="5">
        <v>8.9700000000000006</v>
      </c>
      <c r="G35" s="25">
        <f t="shared" ref="G35:G36" si="3">ROUND(E35*F35*B35/1000,2)</f>
        <v>157.15</v>
      </c>
      <c r="H35" s="5"/>
      <c r="K35" s="4">
        <f t="shared" si="1"/>
        <v>9.15</v>
      </c>
    </row>
    <row r="36" spans="1:11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164</v>
      </c>
      <c r="F36" s="5">
        <v>3.89</v>
      </c>
      <c r="G36" s="25">
        <f t="shared" si="3"/>
        <v>15.31</v>
      </c>
      <c r="H36" s="5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1">
        <f>SUM(G6:G36)</f>
        <v>1103.3299999999997</v>
      </c>
      <c r="H37" s="31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4.07</v>
      </c>
      <c r="F39" s="5">
        <v>200.54</v>
      </c>
      <c r="G39" s="25">
        <f t="shared" ref="G39" si="4">ROUND(E39*F39*B39/1000,2)</f>
        <v>297.91000000000003</v>
      </c>
      <c r="H39" s="5" t="s">
        <v>12</v>
      </c>
      <c r="K39" s="4">
        <f t="shared" si="1"/>
        <v>204.55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4.07</v>
      </c>
      <c r="F41" s="5">
        <v>246.72</v>
      </c>
      <c r="G41" s="25">
        <f t="shared" ref="G41" si="5">ROUND(E41*F41*B41/1000,2)</f>
        <v>366.51</v>
      </c>
      <c r="H41" s="5"/>
      <c r="K41" s="4">
        <f t="shared" si="1"/>
        <v>251.65</v>
      </c>
    </row>
    <row r="42" spans="1:11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31">
        <f>SUM(G39:G41)</f>
        <v>664.42000000000007</v>
      </c>
      <c r="H42" s="31"/>
      <c r="K42" s="4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1.2509999999999999</v>
      </c>
      <c r="F44" s="5">
        <v>548.36</v>
      </c>
      <c r="G44" s="25">
        <f t="shared" ref="G44" si="6">ROUND(E44*F44*B44/1000,2)</f>
        <v>250.39</v>
      </c>
      <c r="H44" s="5"/>
      <c r="K44" s="4">
        <f t="shared" si="1"/>
        <v>559.33000000000004</v>
      </c>
    </row>
    <row r="45" spans="1:11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31">
        <f>SUM(G44)</f>
        <v>250.39</v>
      </c>
      <c r="H45" s="31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3330</v>
      </c>
      <c r="F54" s="5">
        <v>0</v>
      </c>
      <c r="G54" s="5">
        <v>123.19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10.57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22.2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20.079999999999998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74</v>
      </c>
      <c r="F74" s="5">
        <v>0</v>
      </c>
      <c r="G74" s="5">
        <v>10.57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42.28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105.7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5</v>
      </c>
      <c r="F79" s="5">
        <v>0</v>
      </c>
      <c r="G79" s="5">
        <v>10.15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9</v>
      </c>
      <c r="F81" s="5">
        <v>0</v>
      </c>
      <c r="G81" s="5">
        <v>10.99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42.28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105.7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61.31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65.53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162.69999999999999</v>
      </c>
      <c r="F100" s="5">
        <v>0</v>
      </c>
      <c r="G100" s="5">
        <v>11.2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9.94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21.14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211.4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105.7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31">
        <f>SUM(G49:G108)</f>
        <v>989.93000000000006</v>
      </c>
      <c r="H109" s="31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26">
        <v>112.04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26">
        <v>89.63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26">
        <v>11.21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68.37</v>
      </c>
      <c r="G120" s="26">
        <v>68.37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26">
        <v>77.78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26">
        <v>11.65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26">
        <v>10.76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26">
        <v>35.81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106.04</v>
      </c>
      <c r="G125" s="26">
        <v>106.04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13.37</v>
      </c>
      <c r="G126" s="26">
        <v>13.37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39.81</v>
      </c>
      <c r="G127" s="26">
        <v>39.81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11.2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26">
        <v>156.86000000000001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26">
        <v>109.81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26">
        <v>134.44999999999999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26">
        <v>114.28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26">
        <v>67.23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26">
        <v>20.190000000000001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23.25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26">
        <v>39.880000000000003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63.42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10.57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31">
        <f>SUM(G112:G154)</f>
        <v>1327.6100000000004</v>
      </c>
      <c r="H155" s="31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155</v>
      </c>
      <c r="D157" s="5" t="s">
        <v>19</v>
      </c>
      <c r="E157" s="5">
        <v>16</v>
      </c>
      <c r="F157" s="39">
        <f>ROUND(G157/E157/B157*1000,2)</f>
        <v>105.11</v>
      </c>
      <c r="G157" s="27">
        <v>613.83000000000004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31">
        <f>SUM(G157)</f>
        <v>613.83000000000004</v>
      </c>
      <c r="H158" s="31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22</v>
      </c>
      <c r="D161" s="5" t="s">
        <v>70</v>
      </c>
      <c r="E161" s="5">
        <v>8</v>
      </c>
      <c r="F161" s="39">
        <f>ROUND(G161/E161/B161*1000,2)</f>
        <v>1281.77</v>
      </c>
      <c r="G161" s="27">
        <v>123.05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31">
        <f>SUM(G160:G162)</f>
        <v>123.05</v>
      </c>
      <c r="H163" s="31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26">
        <v>30.98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31">
        <f>SUM(G165:G167)</f>
        <v>30.98</v>
      </c>
      <c r="H168" s="31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1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26">
        <v>70.849999999999994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70</v>
      </c>
      <c r="E175" s="5">
        <v>0</v>
      </c>
      <c r="F175" s="5">
        <v>0</v>
      </c>
      <c r="G175" s="5">
        <v>58.93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1">
        <f>SUM(G174:G175)</f>
        <v>129.78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130</v>
      </c>
      <c r="D178" s="5"/>
      <c r="E178" s="5">
        <v>0</v>
      </c>
      <c r="F178" s="5">
        <v>0</v>
      </c>
      <c r="G178" s="40">
        <f>275.04+40</f>
        <v>315.04000000000002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1">
        <f>SUM(G178)</f>
        <v>315.04000000000002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130</v>
      </c>
      <c r="D182" s="5" t="s">
        <v>47</v>
      </c>
      <c r="E182" s="5">
        <v>0</v>
      </c>
      <c r="F182" s="5">
        <v>0</v>
      </c>
      <c r="G182" s="40">
        <f>135.45+22.38</f>
        <v>157.82999999999998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1">
        <f>SUM(G182:G184)</f>
        <v>157.82999999999998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24.17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12.13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8">
        <f>SUM(G187:G193)</f>
        <v>36.300000000000004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31">
        <f>SUM(G196:G205)</f>
        <v>0</v>
      </c>
      <c r="H206" s="31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8">
        <f>G37+G42+G45+G109+G155+G158+G163+G168+G172+G176+G179+G185+G194+G206+G4</f>
        <v>6380.54</v>
      </c>
      <c r="H207" s="31"/>
    </row>
    <row r="209" spans="1:8" ht="11.25" x14ac:dyDescent="0.2">
      <c r="E209" s="4" t="s">
        <v>238</v>
      </c>
      <c r="F209" s="4">
        <v>26.53</v>
      </c>
      <c r="G209" s="19">
        <f>G207*1000/F210/12</f>
        <v>26.530002977096316</v>
      </c>
      <c r="H209" s="20">
        <f>F209/G209</f>
        <v>0.99999988778379267</v>
      </c>
    </row>
    <row r="210" spans="1:8" ht="11.25" x14ac:dyDescent="0.2">
      <c r="E210" s="4" t="s">
        <v>239</v>
      </c>
      <c r="F210" s="21">
        <v>20041.900000000001</v>
      </c>
      <c r="G210" s="22">
        <f>F210*F209*12/1000</f>
        <v>6380.5392840000013</v>
      </c>
    </row>
    <row r="211" spans="1:8" ht="11.25" x14ac:dyDescent="0.2">
      <c r="G211" s="19"/>
    </row>
    <row r="212" spans="1:8" ht="11.25" x14ac:dyDescent="0.2">
      <c r="F212" s="4" t="s">
        <v>240</v>
      </c>
      <c r="G212" s="19">
        <f>G210-G207</f>
        <v>-7.1599999864702113E-4</v>
      </c>
      <c r="H212" s="23">
        <f>G214-G207</f>
        <v>-638.05464439999832</v>
      </c>
    </row>
    <row r="213" spans="1:8" ht="11.25" x14ac:dyDescent="0.2">
      <c r="G213" s="19"/>
    </row>
    <row r="214" spans="1:8" ht="11.25" x14ac:dyDescent="0.2">
      <c r="G214" s="19">
        <f>G210*0.9</f>
        <v>5742.4853556000016</v>
      </c>
    </row>
    <row r="215" spans="1:8" ht="11.25" x14ac:dyDescent="0.2">
      <c r="F215" s="4" t="s">
        <v>241</v>
      </c>
      <c r="G215" s="22">
        <f>G210*0.1</f>
        <v>638.05392840000013</v>
      </c>
    </row>
    <row r="216" spans="1:8" ht="11.25" x14ac:dyDescent="0.2">
      <c r="G216" s="19">
        <f>SUM(G214:G215)</f>
        <v>6380.5392840000022</v>
      </c>
    </row>
    <row r="217" spans="1:8" ht="11.25" x14ac:dyDescent="0.2"/>
    <row r="220" spans="1:8" ht="12.75" x14ac:dyDescent="0.2">
      <c r="A220" s="10" t="s">
        <v>246</v>
      </c>
      <c r="B220" s="10"/>
      <c r="C220" s="10"/>
      <c r="D220" s="10"/>
      <c r="E220" s="10"/>
      <c r="F220" s="10"/>
      <c r="G220" s="10" t="s">
        <v>247</v>
      </c>
    </row>
    <row r="221" spans="1:8" ht="11.25" x14ac:dyDescent="0.2"/>
    <row r="222" spans="1:8" ht="11.25" x14ac:dyDescent="0.2"/>
    <row r="223" spans="1:8" ht="11.25" x14ac:dyDescent="0.2"/>
    <row r="224" spans="1:8" ht="12.75" x14ac:dyDescent="0.2">
      <c r="A224" s="10" t="s">
        <v>248</v>
      </c>
      <c r="B224" s="10"/>
      <c r="C224" s="10"/>
      <c r="D224" s="10"/>
      <c r="E224" s="10"/>
      <c r="F224" s="10"/>
      <c r="G224" s="10" t="s">
        <v>249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/>
    <row r="232" spans="1:1" ht="11.25" x14ac:dyDescent="0.2">
      <c r="A232" s="4" t="s">
        <v>250</v>
      </c>
    </row>
    <row r="233" spans="1:1" ht="11.25" x14ac:dyDescent="0.2">
      <c r="A233" s="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