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K44" i="3"/>
  <c r="K41" i="3"/>
  <c r="K39" i="3"/>
  <c r="K36" i="3"/>
  <c r="K35" i="3"/>
  <c r="K33" i="3"/>
  <c r="K32" i="3"/>
  <c r="K31" i="3"/>
  <c r="K30" i="3"/>
  <c r="K28" i="3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06" i="3"/>
  <c r="G194" i="3"/>
  <c r="G185" i="3"/>
  <c r="G179" i="3"/>
  <c r="G176" i="3"/>
  <c r="G172" i="3"/>
  <c r="G168" i="3"/>
  <c r="G163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10" i="3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63" i="2"/>
  <c r="G155" i="2"/>
  <c r="G109" i="2"/>
  <c r="G214" i="3" l="1"/>
  <c r="G215" i="3"/>
  <c r="G37" i="2"/>
  <c r="G207" i="2" s="1"/>
  <c r="G42" i="2"/>
  <c r="G210" i="2"/>
  <c r="G216" i="3" l="1"/>
  <c r="G209" i="2"/>
  <c r="H209" i="2" s="1"/>
  <c r="G214" i="2"/>
  <c r="G215" i="2"/>
  <c r="G212" i="2" l="1"/>
  <c r="G216" i="2"/>
  <c r="H212" i="2"/>
  <c r="G205" i="1" l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158" i="3" l="1"/>
  <c r="G207" i="3" s="1"/>
  <c r="F157" i="3"/>
  <c r="G212" i="3" l="1"/>
  <c r="H212" i="3"/>
  <c r="G209" i="3"/>
  <c r="H209" i="3" s="1"/>
</calcChain>
</file>

<file path=xl/sharedStrings.xml><?xml version="1.0" encoding="utf-8"?>
<sst xmlns="http://schemas.openxmlformats.org/spreadsheetml/2006/main" count="1923" uniqueCount="255">
  <si>
    <t>Ореховый пр., д.39,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</si>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</sst>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4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19" workbookViewId="0">
      <selection activeCell="B27" sqref="B27"/>
    </sheetView>
  </sheetViews>
  <sheetFormatPr defaultRowHeight="11.25" customHeight="1" x14ac:dyDescent="0.2"/>
  <cols>
    <col min="1" max="1" width="33.28515625" style="4" customWidth="1"/>
    <col min="2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" t="s">
        <v>1</v>
      </c>
      <c r="B3" s="39" t="s">
        <v>2</v>
      </c>
      <c r="C3" s="39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5" t="s">
        <v>8</v>
      </c>
      <c r="B4" s="35"/>
      <c r="C4" s="35"/>
      <c r="D4" s="35"/>
      <c r="E4" s="35"/>
      <c r="F4" s="35"/>
      <c r="G4" s="35"/>
      <c r="H4" s="35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276.7</v>
      </c>
      <c r="F5" s="5">
        <v>2.2799999999999998</v>
      </c>
      <c r="G5" s="5">
        <v>188.63200000000001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276.7</v>
      </c>
      <c r="F6" s="5">
        <v>3.23</v>
      </c>
      <c r="G6" s="5">
        <v>10.725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968.3</v>
      </c>
      <c r="F7" s="5">
        <v>1.99</v>
      </c>
      <c r="G7" s="5">
        <v>100.2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968.3</v>
      </c>
      <c r="F8" s="5">
        <v>2.54</v>
      </c>
      <c r="G8" s="5">
        <v>29.513999999999999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81.7</v>
      </c>
      <c r="F9" s="5">
        <v>3.08</v>
      </c>
      <c r="G9" s="5">
        <v>75.239000000000004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6.6</v>
      </c>
      <c r="F11" s="5">
        <v>3.25</v>
      </c>
      <c r="G11" s="5">
        <v>6.4139999999999997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94.2</v>
      </c>
      <c r="F13" s="5">
        <v>8.3699999999999992</v>
      </c>
      <c r="G13" s="5">
        <v>0.78800000000000003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5834.4</v>
      </c>
      <c r="F14" s="5">
        <v>2.78</v>
      </c>
      <c r="G14" s="5">
        <v>16.22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192</v>
      </c>
      <c r="F15" s="5">
        <v>1.73</v>
      </c>
      <c r="G15" s="5">
        <v>0.33200000000000002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13</v>
      </c>
      <c r="F17" s="5">
        <v>4.04</v>
      </c>
      <c r="G17" s="5">
        <v>0.105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43.2</v>
      </c>
      <c r="F19" s="5">
        <v>2.61</v>
      </c>
      <c r="G19" s="5">
        <v>0.113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26.6</v>
      </c>
      <c r="F20" s="5">
        <v>2.4900000000000002</v>
      </c>
      <c r="G20" s="5">
        <v>6.6000000000000003E-2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16.2</v>
      </c>
      <c r="F21" s="5">
        <v>5.0199999999999996</v>
      </c>
      <c r="G21" s="5">
        <v>8.1000000000000003E-2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26.6</v>
      </c>
      <c r="F22" s="5">
        <v>2.4900000000000002</v>
      </c>
      <c r="G22" s="5">
        <v>6.6000000000000003E-2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15.8</v>
      </c>
      <c r="F23" s="5">
        <v>2.02</v>
      </c>
      <c r="G23" s="5">
        <v>3.2000000000000001E-2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1706</v>
      </c>
      <c r="F24" s="5">
        <v>2.0299999999999998</v>
      </c>
      <c r="G24" s="5">
        <v>6.9260000000000002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25.98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1463</v>
      </c>
      <c r="F31" s="5">
        <v>1.67</v>
      </c>
      <c r="G31" s="5">
        <v>2.4430000000000001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1306</v>
      </c>
      <c r="F32" s="5">
        <v>1.67</v>
      </c>
      <c r="G32" s="5">
        <v>2.181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30</v>
      </c>
      <c r="F34" s="5">
        <v>8.2899999999999991</v>
      </c>
      <c r="G34" s="5">
        <v>90.775999999999996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61.5</v>
      </c>
      <c r="F35" s="5">
        <v>3.59</v>
      </c>
      <c r="G35" s="5">
        <v>5.2990000000000004</v>
      </c>
      <c r="H35" s="5"/>
    </row>
    <row r="36" spans="1:8" s="10" customFormat="1" ht="11.25" customHeight="1" x14ac:dyDescent="0.2">
      <c r="A36" s="34" t="s">
        <v>56</v>
      </c>
      <c r="B36" s="34"/>
      <c r="C36" s="34"/>
      <c r="D36" s="34"/>
      <c r="E36" s="34"/>
      <c r="F36" s="34"/>
      <c r="G36" s="9">
        <f>SUM(G5:G35)</f>
        <v>592.75499999999988</v>
      </c>
      <c r="H36" s="9"/>
    </row>
    <row r="37" spans="1:8" ht="11.25" customHeight="1" x14ac:dyDescent="0.2">
      <c r="A37" s="35" t="s">
        <v>57</v>
      </c>
      <c r="B37" s="35"/>
      <c r="C37" s="35"/>
      <c r="D37" s="35"/>
      <c r="E37" s="35"/>
      <c r="F37" s="35"/>
      <c r="G37" s="35"/>
      <c r="H37" s="35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2.1</v>
      </c>
      <c r="F38" s="5">
        <v>185.61</v>
      </c>
      <c r="G38" s="5">
        <v>142.27000000000001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2.1</v>
      </c>
      <c r="F40" s="5">
        <v>228.19</v>
      </c>
      <c r="G40" s="5">
        <v>174.90799999999999</v>
      </c>
      <c r="H40" s="5"/>
    </row>
    <row r="41" spans="1:8" s="10" customFormat="1" ht="11.25" customHeight="1" x14ac:dyDescent="0.2">
      <c r="A41" s="34" t="s">
        <v>62</v>
      </c>
      <c r="B41" s="34"/>
      <c r="C41" s="34"/>
      <c r="D41" s="34"/>
      <c r="E41" s="34"/>
      <c r="F41" s="34"/>
      <c r="G41" s="9">
        <f>SUM(G38:G40)</f>
        <v>317.178</v>
      </c>
      <c r="H41" s="9"/>
    </row>
    <row r="42" spans="1:8" ht="11.25" customHeight="1" x14ac:dyDescent="0.2">
      <c r="A42" s="35" t="s">
        <v>63</v>
      </c>
      <c r="B42" s="35"/>
      <c r="C42" s="35"/>
      <c r="D42" s="35"/>
      <c r="E42" s="35"/>
      <c r="F42" s="35"/>
      <c r="G42" s="35"/>
      <c r="H42" s="35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20.3</v>
      </c>
      <c r="F43" s="5">
        <v>17.739999999999998</v>
      </c>
      <c r="G43" s="5">
        <v>131.44499999999999</v>
      </c>
      <c r="H43" s="5"/>
    </row>
    <row r="44" spans="1:8" s="10" customFormat="1" ht="11.25" customHeight="1" x14ac:dyDescent="0.2">
      <c r="A44" s="34" t="s">
        <v>65</v>
      </c>
      <c r="B44" s="34"/>
      <c r="C44" s="34"/>
      <c r="D44" s="34"/>
      <c r="E44" s="34"/>
      <c r="F44" s="34"/>
      <c r="G44" s="9">
        <f>SUM(G43)</f>
        <v>131.44499999999999</v>
      </c>
      <c r="H44" s="9"/>
    </row>
    <row r="45" spans="1:8" ht="11.25" customHeight="1" x14ac:dyDescent="0.2">
      <c r="A45" s="35" t="s">
        <v>66</v>
      </c>
      <c r="B45" s="35"/>
      <c r="C45" s="35"/>
      <c r="D45" s="35"/>
      <c r="E45" s="35"/>
      <c r="F45" s="35"/>
      <c r="G45" s="35"/>
      <c r="H45" s="35"/>
    </row>
    <row r="46" spans="1:8" ht="11.25" customHeight="1" x14ac:dyDescent="0.2">
      <c r="A46" s="35" t="s">
        <v>67</v>
      </c>
      <c r="B46" s="35"/>
      <c r="C46" s="35"/>
      <c r="D46" s="35"/>
      <c r="E46" s="35"/>
      <c r="F46" s="35"/>
      <c r="G46" s="35"/>
      <c r="H46" s="35"/>
    </row>
    <row r="47" spans="1:8" ht="11.25" customHeight="1" x14ac:dyDescent="0.2">
      <c r="A47" s="35" t="s">
        <v>68</v>
      </c>
      <c r="B47" s="35"/>
      <c r="C47" s="35"/>
      <c r="D47" s="35"/>
      <c r="E47" s="35"/>
      <c r="F47" s="35"/>
      <c r="G47" s="35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72.89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6.1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12.8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11.59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6.1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24.39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60.98</v>
      </c>
      <c r="H76" s="5" t="s">
        <v>72</v>
      </c>
    </row>
    <row r="77" spans="1:8" ht="11.25" customHeight="1" x14ac:dyDescent="0.2">
      <c r="A77" s="37" t="s">
        <v>103</v>
      </c>
      <c r="B77" s="38"/>
      <c r="C77" s="38"/>
      <c r="D77" s="38"/>
      <c r="E77" s="38"/>
      <c r="F77" s="38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5.85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6.34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6" t="s">
        <v>109</v>
      </c>
      <c r="B83" s="7"/>
      <c r="C83" s="7"/>
      <c r="D83" s="7"/>
      <c r="E83" s="7"/>
      <c r="F83" s="7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24.39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60.98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35.369999999999997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37.799999999999997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6.46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5.73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12.2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121.95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60.98</v>
      </c>
      <c r="H107" s="5"/>
    </row>
    <row r="108" spans="1:8" s="10" customFormat="1" ht="11.25" customHeight="1" x14ac:dyDescent="0.2">
      <c r="A108" s="34" t="s">
        <v>135</v>
      </c>
      <c r="B108" s="34"/>
      <c r="C108" s="34"/>
      <c r="D108" s="34"/>
      <c r="E108" s="34"/>
      <c r="F108" s="34"/>
      <c r="G108" s="9">
        <f>SUM(G48:G107)</f>
        <v>572.9</v>
      </c>
      <c r="H108" s="9"/>
    </row>
    <row r="109" spans="1:8" ht="11.25" customHeight="1" x14ac:dyDescent="0.2">
      <c r="A109" s="35" t="s">
        <v>103</v>
      </c>
      <c r="B109" s="35"/>
      <c r="C109" s="35"/>
      <c r="D109" s="35"/>
      <c r="E109" s="35"/>
      <c r="F109" s="35"/>
      <c r="G109" s="35"/>
      <c r="H109" s="35"/>
    </row>
    <row r="110" spans="1:8" ht="11.25" customHeight="1" x14ac:dyDescent="0.2">
      <c r="A110" s="35" t="s">
        <v>136</v>
      </c>
      <c r="B110" s="35"/>
      <c r="C110" s="35"/>
      <c r="D110" s="35"/>
      <c r="E110" s="35"/>
      <c r="F110" s="35"/>
      <c r="G110" s="35"/>
      <c r="H110" s="35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60.98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48.78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6.1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12.2</v>
      </c>
      <c r="G119" s="5">
        <v>12.2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42.32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6.34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5.85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17.649999999999999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49.05</v>
      </c>
      <c r="G124" s="5">
        <v>49.05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12.2</v>
      </c>
      <c r="G125" s="5">
        <v>12.2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94.88</v>
      </c>
      <c r="G126" s="5">
        <v>94.88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6.46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85.37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59.76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73.17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62.19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36.590000000000003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10.98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13.41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26.99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36.590000000000003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6.1</v>
      </c>
      <c r="H153" s="5"/>
    </row>
    <row r="154" spans="1:8" s="10" customFormat="1" ht="11.25" customHeight="1" x14ac:dyDescent="0.2">
      <c r="A154" s="34" t="s">
        <v>180</v>
      </c>
      <c r="B154" s="34"/>
      <c r="C154" s="34"/>
      <c r="D154" s="34"/>
      <c r="E154" s="34"/>
      <c r="F154" s="34"/>
      <c r="G154" s="9">
        <f>SUM(G111:G153)</f>
        <v>773.96</v>
      </c>
      <c r="H154" s="9"/>
    </row>
    <row r="155" spans="1:8" ht="11.25" customHeight="1" x14ac:dyDescent="0.2">
      <c r="A155" s="35" t="s">
        <v>181</v>
      </c>
      <c r="B155" s="35"/>
      <c r="C155" s="35"/>
      <c r="D155" s="35"/>
      <c r="E155" s="35"/>
      <c r="F155" s="35"/>
      <c r="G155" s="35"/>
      <c r="H155" s="35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99.3</v>
      </c>
      <c r="G156" s="5">
        <v>217.46700000000001</v>
      </c>
      <c r="H156" s="5" t="s">
        <v>156</v>
      </c>
    </row>
    <row r="157" spans="1:8" s="10" customFormat="1" ht="11.25" customHeight="1" x14ac:dyDescent="0.2">
      <c r="A157" s="34" t="s">
        <v>183</v>
      </c>
      <c r="B157" s="34"/>
      <c r="C157" s="34"/>
      <c r="D157" s="34"/>
      <c r="E157" s="34"/>
      <c r="F157" s="34"/>
      <c r="G157" s="9">
        <f>SUM(G156)</f>
        <v>217.46700000000001</v>
      </c>
      <c r="H157" s="9"/>
    </row>
    <row r="158" spans="1:8" ht="11.25" customHeight="1" x14ac:dyDescent="0.2">
      <c r="A158" s="35" t="s">
        <v>184</v>
      </c>
      <c r="B158" s="35"/>
      <c r="C158" s="35"/>
      <c r="D158" s="35"/>
      <c r="E158" s="35"/>
      <c r="F158" s="35"/>
      <c r="G158" s="35"/>
      <c r="H158" s="35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</v>
      </c>
      <c r="C160" s="5" t="s">
        <v>22</v>
      </c>
      <c r="D160" s="5" t="s">
        <v>71</v>
      </c>
      <c r="E160" s="5">
        <v>0</v>
      </c>
      <c r="F160" s="5">
        <v>0</v>
      </c>
      <c r="G160" s="5">
        <v>0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4" t="s">
        <v>188</v>
      </c>
      <c r="B162" s="34"/>
      <c r="C162" s="34"/>
      <c r="D162" s="34"/>
      <c r="E162" s="34"/>
      <c r="F162" s="34"/>
      <c r="G162" s="9">
        <f>SUM(G159:G161)</f>
        <v>0</v>
      </c>
      <c r="H162" s="9"/>
    </row>
    <row r="163" spans="1:8" ht="11.25" customHeight="1" x14ac:dyDescent="0.2">
      <c r="A163" s="35" t="s">
        <v>189</v>
      </c>
      <c r="B163" s="35"/>
      <c r="C163" s="35"/>
      <c r="D163" s="35"/>
      <c r="E163" s="35"/>
      <c r="F163" s="35"/>
      <c r="G163" s="35"/>
      <c r="H163" s="35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71</v>
      </c>
      <c r="E164" s="5">
        <v>0</v>
      </c>
      <c r="F164" s="5">
        <v>0</v>
      </c>
      <c r="G164" s="5">
        <v>9.1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4" t="s">
        <v>193</v>
      </c>
      <c r="B167" s="34"/>
      <c r="C167" s="34"/>
      <c r="D167" s="34"/>
      <c r="E167" s="34"/>
      <c r="F167" s="34"/>
      <c r="G167" s="9">
        <f>SUM(G164:G166)</f>
        <v>9.1</v>
      </c>
      <c r="H167" s="9"/>
    </row>
    <row r="168" spans="1:8" ht="11.25" customHeight="1" x14ac:dyDescent="0.2">
      <c r="A168" s="35" t="s">
        <v>194</v>
      </c>
      <c r="B168" s="35"/>
      <c r="C168" s="35"/>
      <c r="D168" s="35"/>
      <c r="E168" s="35"/>
      <c r="F168" s="35"/>
      <c r="G168" s="35"/>
      <c r="H168" s="35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4" t="s">
        <v>197</v>
      </c>
      <c r="B171" s="34"/>
      <c r="C171" s="34"/>
      <c r="D171" s="34"/>
      <c r="E171" s="34"/>
      <c r="F171" s="34"/>
      <c r="G171" s="9">
        <f>SUM(G169:G170)</f>
        <v>0</v>
      </c>
      <c r="H171" s="9"/>
    </row>
    <row r="172" spans="1:8" ht="11.25" customHeight="1" x14ac:dyDescent="0.2">
      <c r="A172" s="35" t="s">
        <v>198</v>
      </c>
      <c r="B172" s="35"/>
      <c r="C172" s="35"/>
      <c r="D172" s="35"/>
      <c r="E172" s="35"/>
      <c r="F172" s="35"/>
      <c r="G172" s="35"/>
      <c r="H172" s="35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6.34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5.85</v>
      </c>
      <c r="H174" s="5" t="s">
        <v>200</v>
      </c>
    </row>
    <row r="175" spans="1:8" s="10" customFormat="1" ht="11.25" customHeight="1" x14ac:dyDescent="0.2">
      <c r="A175" s="34" t="s">
        <v>202</v>
      </c>
      <c r="B175" s="34"/>
      <c r="C175" s="34"/>
      <c r="D175" s="34"/>
      <c r="E175" s="34"/>
      <c r="F175" s="34"/>
      <c r="G175" s="9">
        <f>SUM(G173:G174)</f>
        <v>12.19</v>
      </c>
      <c r="H175" s="9"/>
    </row>
    <row r="176" spans="1:8" ht="11.25" customHeight="1" x14ac:dyDescent="0.2">
      <c r="A176" s="35" t="s">
        <v>203</v>
      </c>
      <c r="B176" s="35"/>
      <c r="C176" s="35"/>
      <c r="D176" s="35"/>
      <c r="E176" s="35"/>
      <c r="F176" s="35"/>
      <c r="G176" s="35"/>
      <c r="H176" s="35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302.476</v>
      </c>
      <c r="H177" s="5"/>
    </row>
    <row r="178" spans="1:8" s="10" customFormat="1" ht="11.25" customHeight="1" x14ac:dyDescent="0.2">
      <c r="A178" s="34" t="s">
        <v>205</v>
      </c>
      <c r="B178" s="34"/>
      <c r="C178" s="34"/>
      <c r="D178" s="34"/>
      <c r="E178" s="34"/>
      <c r="F178" s="34"/>
      <c r="G178" s="9">
        <f>SUM(G177)</f>
        <v>302.476</v>
      </c>
      <c r="H178" s="9"/>
    </row>
    <row r="179" spans="1:8" ht="11.25" customHeight="1" x14ac:dyDescent="0.2">
      <c r="A179" s="35" t="s">
        <v>206</v>
      </c>
      <c r="B179" s="35"/>
      <c r="C179" s="35"/>
      <c r="D179" s="35"/>
      <c r="E179" s="35"/>
      <c r="F179" s="35"/>
      <c r="G179" s="35"/>
      <c r="H179" s="35"/>
    </row>
    <row r="180" spans="1:8" ht="11.25" customHeight="1" x14ac:dyDescent="0.2">
      <c r="A180" s="35" t="s">
        <v>53</v>
      </c>
      <c r="B180" s="35"/>
      <c r="C180" s="35"/>
      <c r="D180" s="35"/>
      <c r="E180" s="35"/>
      <c r="F180" s="35"/>
      <c r="G180" s="35"/>
      <c r="H180" s="35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145.85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4" t="s">
        <v>210</v>
      </c>
      <c r="B184" s="34"/>
      <c r="C184" s="34"/>
      <c r="D184" s="34"/>
      <c r="E184" s="34"/>
      <c r="F184" s="34"/>
      <c r="G184" s="9">
        <f>SUM(G181:G183)</f>
        <v>145.85</v>
      </c>
      <c r="H184" s="9"/>
    </row>
    <row r="185" spans="1:8" ht="11.25" customHeight="1" x14ac:dyDescent="0.2">
      <c r="A185" s="35" t="s">
        <v>211</v>
      </c>
      <c r="B185" s="35"/>
      <c r="C185" s="35"/>
      <c r="D185" s="35"/>
      <c r="E185" s="35"/>
      <c r="F185" s="35"/>
      <c r="G185" s="35"/>
      <c r="H185" s="35"/>
    </row>
    <row r="186" spans="1:8" ht="11.25" customHeight="1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17.04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8.5500000000000007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4" t="s">
        <v>220</v>
      </c>
      <c r="B193" s="34"/>
      <c r="C193" s="34"/>
      <c r="D193" s="34"/>
      <c r="E193" s="34"/>
      <c r="F193" s="34"/>
      <c r="G193" s="9">
        <f>SUM(G186:G192)</f>
        <v>25.59</v>
      </c>
      <c r="H193" s="9"/>
    </row>
    <row r="194" spans="1:8" ht="11.25" customHeight="1" x14ac:dyDescent="0.2">
      <c r="A194" s="35" t="s">
        <v>221</v>
      </c>
      <c r="B194" s="35"/>
      <c r="C194" s="35"/>
      <c r="D194" s="35"/>
      <c r="E194" s="35"/>
      <c r="F194" s="35"/>
      <c r="G194" s="35"/>
      <c r="H194" s="35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4" t="s">
        <v>237</v>
      </c>
      <c r="B205" s="34"/>
      <c r="C205" s="34"/>
      <c r="D205" s="34"/>
      <c r="E205" s="34"/>
      <c r="F205" s="34"/>
      <c r="G205" s="9">
        <f>SUM(G195:G204)</f>
        <v>0</v>
      </c>
      <c r="H205" s="9"/>
    </row>
    <row r="206" spans="1:8" s="10" customFormat="1" ht="11.25" customHeight="1" x14ac:dyDescent="0.2">
      <c r="A206" s="34" t="s">
        <v>238</v>
      </c>
      <c r="B206" s="34"/>
      <c r="C206" s="34"/>
      <c r="D206" s="34"/>
      <c r="E206" s="34"/>
      <c r="F206" s="34"/>
      <c r="G206" s="9">
        <f>G36+G41+G44+G108+G154+G157+G162+G167+G171+G175+G178+G184+G193+G205</f>
        <v>3100.9110000000001</v>
      </c>
      <c r="H206" s="9"/>
    </row>
  </sheetData>
  <mergeCells count="36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1:F17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187" workbookViewId="0">
      <selection activeCell="A239" sqref="A239"/>
    </sheetView>
  </sheetViews>
  <sheetFormatPr defaultRowHeight="11.25" x14ac:dyDescent="0.2"/>
  <cols>
    <col min="1" max="1" width="33.28515625" style="4" customWidth="1"/>
    <col min="2" max="16384" width="9.140625" style="4"/>
  </cols>
  <sheetData>
    <row r="1" spans="1:9" s="2" customFormat="1" ht="15.75" x14ac:dyDescent="0.25">
      <c r="A1" s="1" t="s">
        <v>240</v>
      </c>
    </row>
    <row r="2" spans="1:9" s="2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9" t="s">
        <v>245</v>
      </c>
      <c r="B4" s="13"/>
      <c r="C4" s="13"/>
      <c r="D4" s="12"/>
      <c r="E4" s="12"/>
      <c r="F4" s="12"/>
      <c r="G4" s="12">
        <v>331.18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276.7</v>
      </c>
      <c r="F6" s="5">
        <v>2.42</v>
      </c>
      <c r="G6" s="24">
        <f t="shared" ref="G6:G25" si="0">ROUND(E6*F6*B6/1000,2)</f>
        <v>200.88</v>
      </c>
      <c r="H6" s="5" t="s">
        <v>12</v>
      </c>
      <c r="I6" s="4">
        <f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276.7</v>
      </c>
      <c r="F7" s="5">
        <v>3.42</v>
      </c>
      <c r="G7" s="24">
        <f t="shared" si="0"/>
        <v>11.36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968.3</v>
      </c>
      <c r="F8" s="5">
        <v>2.11</v>
      </c>
      <c r="G8" s="24">
        <f t="shared" si="0"/>
        <v>106.24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968.3</v>
      </c>
      <c r="F9" s="5">
        <v>2.69</v>
      </c>
      <c r="G9" s="24">
        <f t="shared" si="0"/>
        <v>31.26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81.7</v>
      </c>
      <c r="F10" s="5">
        <v>3.26</v>
      </c>
      <c r="G10" s="24">
        <f t="shared" si="0"/>
        <v>79.900000000000006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20.81</v>
      </c>
      <c r="G11" s="24">
        <f t="shared" si="0"/>
        <v>32.46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6.6</v>
      </c>
      <c r="F12" s="5">
        <v>3.45</v>
      </c>
      <c r="G12" s="24">
        <f t="shared" si="0"/>
        <v>6.83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4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94.2</v>
      </c>
      <c r="F14" s="5">
        <v>8.8699999999999992</v>
      </c>
      <c r="G14" s="24">
        <f t="shared" si="0"/>
        <v>0.84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5834.4</v>
      </c>
      <c r="F15" s="5">
        <v>2.95</v>
      </c>
      <c r="G15" s="24">
        <f t="shared" si="0"/>
        <v>17.21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192</v>
      </c>
      <c r="F16" s="5">
        <v>1.83</v>
      </c>
      <c r="G16" s="24">
        <f t="shared" si="0"/>
        <v>0.35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4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13</v>
      </c>
      <c r="F18" s="5">
        <v>4.28</v>
      </c>
      <c r="G18" s="24">
        <f t="shared" si="0"/>
        <v>0.11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4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2.77</v>
      </c>
      <c r="G20" s="24">
        <f t="shared" si="0"/>
        <v>0.12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26.6</v>
      </c>
      <c r="F21" s="5">
        <v>2.64</v>
      </c>
      <c r="G21" s="24">
        <f t="shared" si="0"/>
        <v>7.0000000000000007E-2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5.32</v>
      </c>
      <c r="G22" s="24">
        <f t="shared" si="0"/>
        <v>0.09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26.6</v>
      </c>
      <c r="F23" s="5">
        <v>2.64</v>
      </c>
      <c r="G23" s="24">
        <f t="shared" si="0"/>
        <v>7.0000000000000007E-2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15.8</v>
      </c>
      <c r="F24" s="5">
        <v>2.14</v>
      </c>
      <c r="G24" s="24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1706</v>
      </c>
      <c r="F25" s="5">
        <v>2.15</v>
      </c>
      <c r="G25" s="24">
        <f t="shared" si="0"/>
        <v>7.34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/>
      <c r="G30" s="5">
        <v>27.54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1463</v>
      </c>
      <c r="F32" s="5">
        <v>1.77</v>
      </c>
      <c r="G32" s="24">
        <f t="shared" ref="G32:G33" si="1">ROUND(E32*F32*B32/1000,2)</f>
        <v>2.59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1306</v>
      </c>
      <c r="F33" s="5">
        <v>1.77</v>
      </c>
      <c r="G33" s="24">
        <f t="shared" si="1"/>
        <v>2.31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30</v>
      </c>
      <c r="F35" s="5">
        <v>8.7899999999999991</v>
      </c>
      <c r="G35" s="24">
        <f t="shared" ref="G35:G36" si="2">ROUND(E35*F35*B35/1000,2)</f>
        <v>96.51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61.5</v>
      </c>
      <c r="F36" s="5">
        <v>3.81</v>
      </c>
      <c r="G36" s="24">
        <f t="shared" si="2"/>
        <v>5.62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629.72999999999979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2.1</v>
      </c>
      <c r="F39" s="5">
        <v>196.75</v>
      </c>
      <c r="G39" s="24">
        <f t="shared" ref="G39" si="3">ROUND(E39*F39*B39/1000,2)</f>
        <v>151.22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2.1</v>
      </c>
      <c r="F41" s="5">
        <v>241.88</v>
      </c>
      <c r="G41" s="24">
        <f t="shared" ref="G41" si="4">ROUND(E41*F41*B41/1000,2)</f>
        <v>185.91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337.13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0.66</v>
      </c>
      <c r="F44" s="5">
        <v>537.61</v>
      </c>
      <c r="G44" s="24">
        <f t="shared" ref="G44" si="5">ROUND(E44*F44*B44/1000,2)</f>
        <v>129.87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129.87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52.89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6.1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12.8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11.59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6.1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24.39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60.98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5.85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6.34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24.39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60.98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35.369999999999997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37.799999999999997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6.46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5.73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12.2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121.95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60.98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552.9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25">
        <v>64.64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25">
        <v>51.71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6.1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38.020000000000003</v>
      </c>
      <c r="G120" s="25">
        <v>38.020000000000003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25">
        <v>44.86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25">
        <v>6.72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25">
        <v>6.21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25">
        <v>18.71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70.489999999999995</v>
      </c>
      <c r="G125" s="25">
        <v>70.489999999999995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8.89</v>
      </c>
      <c r="G126" s="25">
        <v>8.89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26.46</v>
      </c>
      <c r="G127" s="25">
        <v>26.46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6.46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25">
        <v>90.49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25">
        <v>63.35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25">
        <v>77.56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25">
        <v>65.92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25">
        <v>38.79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25">
        <v>11.64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13.41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25">
        <v>21.75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36.590000000000003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6.1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774.86999999999989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95.32</v>
      </c>
      <c r="G157" s="28">
        <f t="shared" ref="G157" si="6">ROUND(E157*F157*B157/1000,2)</f>
        <v>209.32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209.32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</v>
      </c>
      <c r="C161" s="5" t="s">
        <v>22</v>
      </c>
      <c r="D161" s="5" t="s">
        <v>71</v>
      </c>
      <c r="E161" s="5">
        <v>0</v>
      </c>
      <c r="F161" s="5">
        <v>0</v>
      </c>
      <c r="G161" s="25">
        <v>0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25">
        <v>17.23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17.23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25">
        <v>37.01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25">
        <v>30.29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67.3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25">
        <v>132.22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132.22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27">
        <v>102.9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6">
        <f>SUM(G182:G184)</f>
        <v>102.9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18.059999999999999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9.06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27.119999999999997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3311.7699999999995</v>
      </c>
      <c r="H207" s="14"/>
    </row>
    <row r="209" spans="1:8" hidden="1" x14ac:dyDescent="0.2">
      <c r="E209" s="4" t="s">
        <v>241</v>
      </c>
      <c r="F209" s="4">
        <f>(25.51*6+26.53*6)/12</f>
        <v>26.02</v>
      </c>
      <c r="G209" s="19">
        <f>G207*1000/F210/12</f>
        <v>26.019972029730194</v>
      </c>
      <c r="H209" s="20">
        <f>F209/G209</f>
        <v>1.0000010749538768</v>
      </c>
    </row>
    <row r="210" spans="1:8" hidden="1" x14ac:dyDescent="0.2">
      <c r="E210" s="4" t="s">
        <v>242</v>
      </c>
      <c r="F210" s="21">
        <v>10606.5</v>
      </c>
      <c r="G210" s="22">
        <f>F210*F209*12/1000</f>
        <v>3311.7735600000001</v>
      </c>
    </row>
    <row r="211" spans="1:8" hidden="1" x14ac:dyDescent="0.2">
      <c r="G211" s="19"/>
    </row>
    <row r="212" spans="1:8" hidden="1" x14ac:dyDescent="0.2">
      <c r="F212" s="4" t="s">
        <v>243</v>
      </c>
      <c r="G212" s="19">
        <f>G210-G207</f>
        <v>3.5600000005615584E-3</v>
      </c>
      <c r="H212" s="23">
        <f>G214-G207</f>
        <v>-331.17379599999958</v>
      </c>
    </row>
    <row r="213" spans="1:8" hidden="1" x14ac:dyDescent="0.2">
      <c r="G213" s="19"/>
    </row>
    <row r="214" spans="1:8" hidden="1" x14ac:dyDescent="0.2">
      <c r="G214" s="19">
        <f>G210*0.9</f>
        <v>2980.5962039999999</v>
      </c>
    </row>
    <row r="215" spans="1:8" hidden="1" x14ac:dyDescent="0.2">
      <c r="F215" s="4" t="s">
        <v>244</v>
      </c>
      <c r="G215" s="22">
        <f>G210*0.1</f>
        <v>331.17735600000003</v>
      </c>
    </row>
    <row r="216" spans="1:8" hidden="1" x14ac:dyDescent="0.2">
      <c r="G216" s="19">
        <f>SUM(G214:G215)</f>
        <v>3311.7735600000001</v>
      </c>
    </row>
    <row r="218" spans="1:8" x14ac:dyDescent="0.2">
      <c r="A218" s="33" t="s">
        <v>246</v>
      </c>
      <c r="B218" s="33"/>
      <c r="C218" s="33"/>
      <c r="D218" s="33"/>
      <c r="E218" s="33"/>
      <c r="F218" s="33"/>
      <c r="G218" s="33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topLeftCell="A188" workbookViewId="0">
      <selection activeCell="A218" sqref="A218:G231"/>
    </sheetView>
  </sheetViews>
  <sheetFormatPr defaultRowHeight="15" x14ac:dyDescent="0.2"/>
  <cols>
    <col min="1" max="1" width="33.28515625" style="4" customWidth="1"/>
    <col min="2" max="16384" width="9.140625" style="4"/>
  </cols>
  <sheetData>
    <row r="1" spans="1:11" s="2" customFormat="1" ht="19.5" customHeight="1" x14ac:dyDescent="0.25">
      <c r="A1" s="1" t="s">
        <v>248</v>
      </c>
    </row>
    <row r="2" spans="1:11" s="2" customFormat="1" ht="21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1" ht="11.25" customHeight="1" x14ac:dyDescent="0.2">
      <c r="A3" s="30" t="s">
        <v>1</v>
      </c>
      <c r="B3" s="6" t="s">
        <v>2</v>
      </c>
      <c r="C3" s="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</row>
    <row r="4" spans="1:11" ht="11.25" customHeight="1" x14ac:dyDescent="0.2">
      <c r="A4" s="29" t="s">
        <v>245</v>
      </c>
      <c r="B4" s="31"/>
      <c r="C4" s="31"/>
      <c r="D4" s="30"/>
      <c r="E4" s="30"/>
      <c r="F4" s="30"/>
      <c r="G4" s="30">
        <v>337.67</v>
      </c>
      <c r="H4" s="30"/>
    </row>
    <row r="5" spans="1:11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1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276.7</v>
      </c>
      <c r="F6" s="5">
        <v>2.4700000000000002</v>
      </c>
      <c r="G6" s="24">
        <f t="shared" ref="G6:G25" si="0">ROUND(E6*F6*B6/1000,2)</f>
        <v>204.35</v>
      </c>
      <c r="H6" s="5" t="s">
        <v>12</v>
      </c>
      <c r="K6" s="4">
        <f>ROUND(F6*1.02,2)</f>
        <v>2.52</v>
      </c>
    </row>
    <row r="7" spans="1:11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276.7</v>
      </c>
      <c r="F7" s="5">
        <v>3.49</v>
      </c>
      <c r="G7" s="24">
        <f t="shared" si="0"/>
        <v>11.59</v>
      </c>
      <c r="H7" s="5"/>
      <c r="K7" s="4">
        <f t="shared" ref="K7:K44" si="1">ROUND(F7*1.02,2)</f>
        <v>3.56</v>
      </c>
    </row>
    <row r="8" spans="1:11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968.3</v>
      </c>
      <c r="F8" s="5">
        <v>2.15</v>
      </c>
      <c r="G8" s="24">
        <f t="shared" si="0"/>
        <v>108.26</v>
      </c>
      <c r="H8" s="5" t="s">
        <v>15</v>
      </c>
      <c r="K8" s="4">
        <f t="shared" si="1"/>
        <v>2.19</v>
      </c>
    </row>
    <row r="9" spans="1:11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968.3</v>
      </c>
      <c r="F9" s="5">
        <v>2.74</v>
      </c>
      <c r="G9" s="24">
        <f t="shared" si="0"/>
        <v>31.84</v>
      </c>
      <c r="H9" s="5"/>
      <c r="K9" s="4">
        <f t="shared" si="1"/>
        <v>2.79</v>
      </c>
    </row>
    <row r="10" spans="1:11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81.7</v>
      </c>
      <c r="F10" s="5">
        <v>3.33</v>
      </c>
      <c r="G10" s="24">
        <f t="shared" si="0"/>
        <v>81.349999999999994</v>
      </c>
      <c r="H10" s="5" t="s">
        <v>15</v>
      </c>
      <c r="K10" s="4">
        <f t="shared" si="1"/>
        <v>3.4</v>
      </c>
    </row>
    <row r="11" spans="1:11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5">
        <v>21.23</v>
      </c>
      <c r="G11" s="24">
        <f t="shared" si="0"/>
        <v>33.119999999999997</v>
      </c>
      <c r="H11" s="5" t="s">
        <v>12</v>
      </c>
      <c r="K11" s="4">
        <f t="shared" si="1"/>
        <v>21.65</v>
      </c>
    </row>
    <row r="12" spans="1:11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6.6</v>
      </c>
      <c r="F12" s="5">
        <v>3.52</v>
      </c>
      <c r="G12" s="24">
        <f t="shared" si="0"/>
        <v>6.95</v>
      </c>
      <c r="H12" s="5" t="s">
        <v>12</v>
      </c>
      <c r="K12" s="4">
        <f t="shared" si="1"/>
        <v>3.59</v>
      </c>
    </row>
    <row r="13" spans="1:11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24">
        <f t="shared" si="0"/>
        <v>0</v>
      </c>
      <c r="H13" s="5" t="s">
        <v>23</v>
      </c>
      <c r="K13" s="4">
        <f t="shared" si="1"/>
        <v>0</v>
      </c>
    </row>
    <row r="14" spans="1:11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94.2</v>
      </c>
      <c r="F14" s="5">
        <v>9.0500000000000007</v>
      </c>
      <c r="G14" s="24">
        <f t="shared" si="0"/>
        <v>0.85</v>
      </c>
      <c r="H14" s="5" t="s">
        <v>25</v>
      </c>
      <c r="K14" s="4">
        <f t="shared" si="1"/>
        <v>9.23</v>
      </c>
    </row>
    <row r="15" spans="1:11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5834.4</v>
      </c>
      <c r="F15" s="5">
        <v>3.01</v>
      </c>
      <c r="G15" s="24">
        <f t="shared" si="0"/>
        <v>17.559999999999999</v>
      </c>
      <c r="H15" s="5" t="s">
        <v>25</v>
      </c>
      <c r="K15" s="4">
        <f t="shared" si="1"/>
        <v>3.07</v>
      </c>
    </row>
    <row r="16" spans="1:11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192</v>
      </c>
      <c r="F16" s="5">
        <v>1.87</v>
      </c>
      <c r="G16" s="24">
        <f t="shared" si="0"/>
        <v>0.36</v>
      </c>
      <c r="H16" s="5" t="s">
        <v>25</v>
      </c>
      <c r="K16" s="4">
        <f t="shared" si="1"/>
        <v>1.91</v>
      </c>
    </row>
    <row r="17" spans="1:11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4">
        <f t="shared" si="0"/>
        <v>0</v>
      </c>
      <c r="H17" s="5" t="s">
        <v>25</v>
      </c>
      <c r="K17" s="4">
        <f t="shared" si="1"/>
        <v>0</v>
      </c>
    </row>
    <row r="18" spans="1:11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13</v>
      </c>
      <c r="F18" s="5">
        <v>4.37</v>
      </c>
      <c r="G18" s="24">
        <f t="shared" si="0"/>
        <v>0.11</v>
      </c>
      <c r="H18" s="5" t="s">
        <v>30</v>
      </c>
      <c r="K18" s="4">
        <f t="shared" si="1"/>
        <v>4.46</v>
      </c>
    </row>
    <row r="19" spans="1:11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4">
        <f t="shared" si="0"/>
        <v>0</v>
      </c>
      <c r="H19" s="5" t="s">
        <v>25</v>
      </c>
      <c r="K19" s="4">
        <f t="shared" si="1"/>
        <v>0</v>
      </c>
    </row>
    <row r="20" spans="1:11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43.2</v>
      </c>
      <c r="F20" s="5">
        <v>2.83</v>
      </c>
      <c r="G20" s="24">
        <f t="shared" si="0"/>
        <v>0.12</v>
      </c>
      <c r="H20" s="5" t="s">
        <v>25</v>
      </c>
      <c r="K20" s="4">
        <f t="shared" si="1"/>
        <v>2.89</v>
      </c>
    </row>
    <row r="21" spans="1:11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26.6</v>
      </c>
      <c r="F21" s="5">
        <v>2.69</v>
      </c>
      <c r="G21" s="24">
        <f t="shared" si="0"/>
        <v>7.0000000000000007E-2</v>
      </c>
      <c r="H21" s="5" t="s">
        <v>25</v>
      </c>
      <c r="K21" s="4">
        <f t="shared" si="1"/>
        <v>2.74</v>
      </c>
    </row>
    <row r="22" spans="1:11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16.2</v>
      </c>
      <c r="F22" s="5">
        <v>5.43</v>
      </c>
      <c r="G22" s="24">
        <f t="shared" si="0"/>
        <v>0.09</v>
      </c>
      <c r="H22" s="5" t="s">
        <v>30</v>
      </c>
      <c r="K22" s="4">
        <f t="shared" si="1"/>
        <v>5.54</v>
      </c>
    </row>
    <row r="23" spans="1:11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26.6</v>
      </c>
      <c r="F23" s="5">
        <v>2.69</v>
      </c>
      <c r="G23" s="24">
        <f t="shared" si="0"/>
        <v>7.0000000000000007E-2</v>
      </c>
      <c r="H23" s="5" t="s">
        <v>25</v>
      </c>
      <c r="K23" s="4">
        <f t="shared" si="1"/>
        <v>2.74</v>
      </c>
    </row>
    <row r="24" spans="1:11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15.8</v>
      </c>
      <c r="F24" s="5">
        <v>2.1800000000000002</v>
      </c>
      <c r="G24" s="24">
        <f t="shared" si="0"/>
        <v>0.03</v>
      </c>
      <c r="H24" s="5" t="s">
        <v>25</v>
      </c>
      <c r="K24" s="4">
        <f t="shared" si="1"/>
        <v>2.2200000000000002</v>
      </c>
    </row>
    <row r="25" spans="1:11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1706</v>
      </c>
      <c r="F25" s="5">
        <v>2.19</v>
      </c>
      <c r="G25" s="24">
        <f t="shared" si="0"/>
        <v>7.47</v>
      </c>
      <c r="H25" s="5" t="s">
        <v>30</v>
      </c>
      <c r="K25" s="4">
        <f t="shared" si="1"/>
        <v>2.23</v>
      </c>
    </row>
    <row r="26" spans="1:11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1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  <c r="K27" s="4">
        <f t="shared" si="1"/>
        <v>0</v>
      </c>
    </row>
    <row r="28" spans="1:11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>
        <v>0</v>
      </c>
      <c r="G28" s="5">
        <v>0</v>
      </c>
      <c r="H28" s="5" t="s">
        <v>42</v>
      </c>
      <c r="K28" s="4">
        <f t="shared" si="1"/>
        <v>0</v>
      </c>
    </row>
    <row r="29" spans="1:11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1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>
        <v>0</v>
      </c>
      <c r="G30" s="5">
        <v>32.54</v>
      </c>
      <c r="H30" s="5" t="s">
        <v>48</v>
      </c>
      <c r="K30" s="4">
        <f t="shared" si="1"/>
        <v>0</v>
      </c>
    </row>
    <row r="31" spans="1:11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  <c r="K31" s="4">
        <f t="shared" si="1"/>
        <v>0</v>
      </c>
    </row>
    <row r="32" spans="1:11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1463</v>
      </c>
      <c r="F32" s="5">
        <v>1.81</v>
      </c>
      <c r="G32" s="24">
        <f t="shared" ref="G32:G33" si="2">ROUND(E32*F32*B32/1000,2)</f>
        <v>2.65</v>
      </c>
      <c r="H32" s="5" t="s">
        <v>25</v>
      </c>
      <c r="K32" s="4">
        <f t="shared" si="1"/>
        <v>1.85</v>
      </c>
    </row>
    <row r="33" spans="1:11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1306</v>
      </c>
      <c r="F33" s="5">
        <v>1.81</v>
      </c>
      <c r="G33" s="24">
        <f t="shared" si="2"/>
        <v>2.36</v>
      </c>
      <c r="H33" s="5" t="s">
        <v>25</v>
      </c>
      <c r="K33" s="4">
        <f t="shared" si="1"/>
        <v>1.85</v>
      </c>
    </row>
    <row r="34" spans="1:11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1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30</v>
      </c>
      <c r="F35" s="5">
        <v>8.9700000000000006</v>
      </c>
      <c r="G35" s="24">
        <f t="shared" ref="G35:G36" si="3">ROUND(E35*F35*B35/1000,2)</f>
        <v>98.22</v>
      </c>
      <c r="H35" s="5"/>
      <c r="K35" s="4">
        <f t="shared" si="1"/>
        <v>9.15</v>
      </c>
    </row>
    <row r="36" spans="1:11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61.5</v>
      </c>
      <c r="F36" s="5">
        <v>3.89</v>
      </c>
      <c r="G36" s="24">
        <f t="shared" si="3"/>
        <v>5.74</v>
      </c>
      <c r="H36" s="5"/>
      <c r="K36" s="4">
        <f t="shared" si="1"/>
        <v>3.97</v>
      </c>
    </row>
    <row r="37" spans="1:11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2">
        <f>SUM(G6:G36)</f>
        <v>645.70000000000005</v>
      </c>
      <c r="H37" s="32"/>
      <c r="K37" s="4"/>
    </row>
    <row r="38" spans="1:11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1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2.1</v>
      </c>
      <c r="F39" s="5">
        <v>200.69</v>
      </c>
      <c r="G39" s="24">
        <f t="shared" ref="G39" si="4">ROUND(E39*F39*B39/1000,2)</f>
        <v>153.83000000000001</v>
      </c>
      <c r="H39" s="5" t="s">
        <v>12</v>
      </c>
      <c r="K39" s="4">
        <f t="shared" si="1"/>
        <v>204.7</v>
      </c>
    </row>
    <row r="40" spans="1:11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1" ht="11.25" customHeight="1" x14ac:dyDescent="0.2">
      <c r="A41" s="5" t="s">
        <v>60</v>
      </c>
      <c r="B41" s="5">
        <v>365</v>
      </c>
      <c r="C41" s="5" t="s">
        <v>10</v>
      </c>
      <c r="D41" s="5" t="s">
        <v>61</v>
      </c>
      <c r="E41" s="5">
        <v>2.1</v>
      </c>
      <c r="F41" s="5">
        <v>246.72</v>
      </c>
      <c r="G41" s="24">
        <f t="shared" ref="G41" si="5">ROUND(E41*F41*B41/1000,2)</f>
        <v>189.11</v>
      </c>
      <c r="H41" s="5"/>
      <c r="K41" s="4">
        <f t="shared" si="1"/>
        <v>251.65</v>
      </c>
    </row>
    <row r="42" spans="1:11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32">
        <f>SUM(G39:G41)</f>
        <v>342.94000000000005</v>
      </c>
      <c r="H42" s="32"/>
      <c r="K42" s="4"/>
    </row>
    <row r="43" spans="1:11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1" ht="11.25" customHeight="1" x14ac:dyDescent="0.2">
      <c r="A44" s="5" t="s">
        <v>64</v>
      </c>
      <c r="B44" s="5">
        <v>365</v>
      </c>
      <c r="C44" s="5" t="s">
        <v>10</v>
      </c>
      <c r="D44" s="5" t="s">
        <v>59</v>
      </c>
      <c r="E44" s="5">
        <v>0.66</v>
      </c>
      <c r="F44" s="5">
        <v>548.36</v>
      </c>
      <c r="G44" s="24">
        <f t="shared" ref="G44" si="6">ROUND(E44*F44*B44/1000,2)</f>
        <v>132.1</v>
      </c>
      <c r="H44" s="5"/>
      <c r="K44" s="4">
        <f t="shared" si="1"/>
        <v>559.33000000000004</v>
      </c>
    </row>
    <row r="45" spans="1:11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32">
        <f>SUM(G44)</f>
        <v>132.1</v>
      </c>
      <c r="H45" s="32"/>
    </row>
    <row r="46" spans="1:11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1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1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52.89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6.1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12.8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11.59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6.1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24.39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60.98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5.85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6.34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24.39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60.98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35.369999999999997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37.799999999999997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6.46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5.73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12.2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121.95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60.98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2">
        <f>SUM(G49:G108)</f>
        <v>552.9</v>
      </c>
      <c r="H109" s="32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25">
        <v>64.64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25">
        <v>51.71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6.1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38.020000000000003</v>
      </c>
      <c r="G120" s="25">
        <v>38.020000000000003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25">
        <v>44.86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25">
        <v>6.72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25">
        <v>6.21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25">
        <v>18.71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70.489999999999995</v>
      </c>
      <c r="G125" s="25">
        <v>70.489999999999995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8.89</v>
      </c>
      <c r="G126" s="25">
        <v>8.89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26.46</v>
      </c>
      <c r="G127" s="25">
        <v>26.46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6.46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25">
        <v>90.49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25">
        <v>63.35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25">
        <v>77.56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25">
        <v>65.92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25">
        <v>38.79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25">
        <v>11.64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13.41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25">
        <v>21.75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36.590000000000003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6.1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2">
        <f>SUM(G112:G154)</f>
        <v>774.86999999999989</v>
      </c>
      <c r="H155" s="32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10</v>
      </c>
      <c r="D157" s="5" t="s">
        <v>19</v>
      </c>
      <c r="E157" s="5">
        <v>6</v>
      </c>
      <c r="F157" s="5">
        <f>ROUND(G157/E157/B157*1000,2)</f>
        <v>95.58</v>
      </c>
      <c r="G157" s="28">
        <v>209.32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32">
        <f>SUM(G157)</f>
        <v>209.32</v>
      </c>
      <c r="H158" s="32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</v>
      </c>
      <c r="C161" s="5" t="s">
        <v>22</v>
      </c>
      <c r="D161" s="5" t="s">
        <v>71</v>
      </c>
      <c r="E161" s="5">
        <v>0</v>
      </c>
      <c r="F161" s="5">
        <v>0</v>
      </c>
      <c r="G161" s="25">
        <v>0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2">
        <f>SUM(G160:G162)</f>
        <v>0</v>
      </c>
      <c r="H163" s="32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71</v>
      </c>
      <c r="E165" s="5">
        <v>0</v>
      </c>
      <c r="F165" s="5">
        <v>0</v>
      </c>
      <c r="G165" s="25">
        <v>17.23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2">
        <f>SUM(G165:G167)</f>
        <v>17.23</v>
      </c>
      <c r="H168" s="32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2">
        <f>SUM(G170:G171)</f>
        <v>0</v>
      </c>
      <c r="H172" s="32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25">
        <v>37.01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25">
        <v>30.29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2">
        <f>SUM(G174:G175)</f>
        <v>67.3</v>
      </c>
      <c r="H176" s="32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41">
        <f>132.22+20</f>
        <v>152.22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2">
        <f>SUM(G178)</f>
        <v>152.22</v>
      </c>
      <c r="H179" s="32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40">
        <f>102.9+14.42</f>
        <v>117.32000000000001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6">
        <f>SUM(G182:G184)</f>
        <v>117.32000000000001</v>
      </c>
      <c r="H185" s="32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18.059999999999999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9.06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2">
        <f>SUM(G187:G193)</f>
        <v>27.119999999999997</v>
      </c>
      <c r="H194" s="32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2">
        <f>SUM(G196:G205)</f>
        <v>0</v>
      </c>
      <c r="H206" s="32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32">
        <f>G37+G42+G45+G109+G155+G158+G163+G168+G172+G176+G179+G185+G194+G206+G4</f>
        <v>3376.69</v>
      </c>
      <c r="H207" s="32"/>
    </row>
    <row r="209" spans="1:8" ht="11.25" x14ac:dyDescent="0.2">
      <c r="E209" s="4" t="s">
        <v>241</v>
      </c>
      <c r="F209" s="4">
        <v>26.53</v>
      </c>
      <c r="G209" s="19">
        <f>G207*1000/F210/12</f>
        <v>26.5300366127689</v>
      </c>
      <c r="H209" s="20">
        <f>F209/G209</f>
        <v>0.99999861995030637</v>
      </c>
    </row>
    <row r="210" spans="1:8" ht="11.25" x14ac:dyDescent="0.2">
      <c r="E210" s="4" t="s">
        <v>242</v>
      </c>
      <c r="F210" s="21">
        <v>10606.5</v>
      </c>
      <c r="G210" s="22">
        <f>F210*F209*12/1000</f>
        <v>3376.68534</v>
      </c>
    </row>
    <row r="211" spans="1:8" ht="11.25" x14ac:dyDescent="0.2">
      <c r="G211" s="19"/>
    </row>
    <row r="212" spans="1:8" ht="11.25" x14ac:dyDescent="0.2">
      <c r="F212" s="4" t="s">
        <v>243</v>
      </c>
      <c r="G212" s="19">
        <f>G210-G207</f>
        <v>-4.6600000000580621E-3</v>
      </c>
      <c r="H212" s="23">
        <f>G214-G207</f>
        <v>-337.67319399999997</v>
      </c>
    </row>
    <row r="213" spans="1:8" ht="11.25" x14ac:dyDescent="0.2">
      <c r="G213" s="19"/>
    </row>
    <row r="214" spans="1:8" ht="11.25" x14ac:dyDescent="0.2">
      <c r="G214" s="19">
        <f>G210*0.9</f>
        <v>3039.0168060000001</v>
      </c>
    </row>
    <row r="215" spans="1:8" ht="11.25" x14ac:dyDescent="0.2">
      <c r="F215" s="4" t="s">
        <v>244</v>
      </c>
      <c r="G215" s="22">
        <f>G210*0.1</f>
        <v>337.66853400000002</v>
      </c>
    </row>
    <row r="216" spans="1:8" ht="11.25" x14ac:dyDescent="0.2">
      <c r="G216" s="19">
        <f>SUM(G214:G215)</f>
        <v>3376.68534</v>
      </c>
    </row>
    <row r="218" spans="1:8" ht="12.75" x14ac:dyDescent="0.2">
      <c r="A218" s="10" t="s">
        <v>249</v>
      </c>
      <c r="B218" s="10"/>
      <c r="C218" s="10"/>
      <c r="D218" s="10"/>
      <c r="E218" s="10"/>
      <c r="F218" s="10"/>
      <c r="G218" s="10" t="s">
        <v>250</v>
      </c>
    </row>
    <row r="219" spans="1:8" ht="11.25" x14ac:dyDescent="0.2"/>
    <row r="220" spans="1:8" ht="11.25" x14ac:dyDescent="0.2"/>
    <row r="221" spans="1:8" ht="11.25" x14ac:dyDescent="0.2"/>
    <row r="222" spans="1:8" ht="12.75" x14ac:dyDescent="0.2">
      <c r="A222" s="10" t="s">
        <v>251</v>
      </c>
      <c r="B222" s="10"/>
      <c r="C222" s="10"/>
      <c r="D222" s="10"/>
      <c r="E222" s="10"/>
      <c r="F222" s="10"/>
      <c r="G222" s="10" t="s">
        <v>252</v>
      </c>
    </row>
    <row r="223" spans="1:8" ht="11.25" x14ac:dyDescent="0.2"/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>
      <c r="A230" s="4" t="s">
        <v>253</v>
      </c>
    </row>
    <row r="231" spans="1:1" ht="11.25" x14ac:dyDescent="0.2">
      <c r="A231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2016-11-09T11:51:26Z</dcterms:modified>
</cp:coreProperties>
</file>