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F161" i="3"/>
  <c r="F157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I6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<sst xmlns="http://schemas.openxmlformats.org/spreadsheetml/2006/main" count="1923" uniqueCount="255">
  <si>
    <t>Ореховый пр., д.35,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</si>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</sst>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40.42578125" style="4" customWidth="1"/>
    <col min="2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1.25" customHeight="1" x14ac:dyDescent="0.2">
      <c r="A3" s="2" t="s">
        <v>1</v>
      </c>
      <c r="B3" s="38" t="s">
        <v>2</v>
      </c>
      <c r="C3" s="3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310.8</v>
      </c>
      <c r="F5" s="3">
        <v>2.2799999999999998</v>
      </c>
      <c r="G5" s="3">
        <v>211.87899999999999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310.8</v>
      </c>
      <c r="F6" s="3">
        <v>3.23</v>
      </c>
      <c r="G6" s="3">
        <v>12.047000000000001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1554.2</v>
      </c>
      <c r="F7" s="3">
        <v>1.99</v>
      </c>
      <c r="G7" s="3">
        <v>160.82900000000001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1554.2</v>
      </c>
      <c r="F8" s="3">
        <v>2.54</v>
      </c>
      <c r="G8" s="3">
        <v>47.372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81</v>
      </c>
      <c r="F9" s="3">
        <v>3.08</v>
      </c>
      <c r="G9" s="3">
        <v>74.594999999999999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9.6</v>
      </c>
      <c r="F11" s="3">
        <v>3.25</v>
      </c>
      <c r="G11" s="3">
        <v>9.3290000000000006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19</v>
      </c>
      <c r="E13" s="3">
        <v>0</v>
      </c>
      <c r="F13" s="3">
        <v>0</v>
      </c>
      <c r="G13" s="3">
        <v>0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5595</v>
      </c>
      <c r="F14" s="3">
        <v>2.78</v>
      </c>
      <c r="G14" s="3">
        <v>15.554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222</v>
      </c>
      <c r="F15" s="3">
        <v>1.73</v>
      </c>
      <c r="G15" s="3">
        <v>0.38400000000000001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324</v>
      </c>
      <c r="F16" s="3">
        <v>4.0599999999999996</v>
      </c>
      <c r="G16" s="3">
        <v>1.3149999999999999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19</v>
      </c>
      <c r="E17" s="3">
        <v>0</v>
      </c>
      <c r="F17" s="3">
        <v>0</v>
      </c>
      <c r="G17" s="3">
        <v>0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21</v>
      </c>
      <c r="F20" s="3">
        <v>2.4900000000000002</v>
      </c>
      <c r="G20" s="3">
        <v>5.1999999999999998E-2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16.2</v>
      </c>
      <c r="F21" s="3">
        <v>5.0199999999999996</v>
      </c>
      <c r="G21" s="3">
        <v>8.1000000000000003E-2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21</v>
      </c>
      <c r="F22" s="3">
        <v>2.4900000000000002</v>
      </c>
      <c r="G22" s="3">
        <v>5.1999999999999998E-2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12.3</v>
      </c>
      <c r="F23" s="3">
        <v>2.02</v>
      </c>
      <c r="G23" s="3">
        <v>2.5000000000000001E-2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1340</v>
      </c>
      <c r="F24" s="3">
        <v>2.0299999999999998</v>
      </c>
      <c r="G24" s="3">
        <v>5.44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20.41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988</v>
      </c>
      <c r="F31" s="3">
        <v>1.67</v>
      </c>
      <c r="G31" s="3">
        <v>1.65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822</v>
      </c>
      <c r="F32" s="3">
        <v>1.67</v>
      </c>
      <c r="G32" s="3">
        <v>1.373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24</v>
      </c>
      <c r="F34" s="3">
        <v>8.2899999999999991</v>
      </c>
      <c r="G34" s="3">
        <v>72.62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77.5</v>
      </c>
      <c r="F35" s="3">
        <v>3.59</v>
      </c>
      <c r="G35" s="3">
        <v>6.6769999999999996</v>
      </c>
      <c r="H35" s="3"/>
    </row>
    <row r="36" spans="1:8" s="10" customFormat="1" ht="11.25" customHeight="1" x14ac:dyDescent="0.2">
      <c r="A36" s="33" t="s">
        <v>56</v>
      </c>
      <c r="B36" s="33"/>
      <c r="C36" s="33"/>
      <c r="D36" s="33"/>
      <c r="E36" s="33"/>
      <c r="F36" s="33"/>
      <c r="G36" s="9">
        <f>SUM(G5:G35)</f>
        <v>678.50600000000009</v>
      </c>
      <c r="H36" s="9"/>
    </row>
    <row r="37" spans="1:8" ht="11.25" customHeight="1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2.1</v>
      </c>
      <c r="F38" s="3">
        <v>213.42</v>
      </c>
      <c r="G38" s="3">
        <v>163.58600000000001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2.1</v>
      </c>
      <c r="F40" s="3">
        <v>367.06</v>
      </c>
      <c r="G40" s="3">
        <v>281.351</v>
      </c>
      <c r="H40" s="3"/>
    </row>
    <row r="41" spans="1:8" s="10" customFormat="1" ht="11.25" customHeight="1" x14ac:dyDescent="0.2">
      <c r="A41" s="33" t="s">
        <v>62</v>
      </c>
      <c r="B41" s="33"/>
      <c r="C41" s="33"/>
      <c r="D41" s="33"/>
      <c r="E41" s="33"/>
      <c r="F41" s="33"/>
      <c r="G41" s="9">
        <f>SUM(G38:G40)</f>
        <v>444.93700000000001</v>
      </c>
      <c r="H41" s="9"/>
    </row>
    <row r="42" spans="1:8" ht="11.25" customHeight="1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20</v>
      </c>
      <c r="F43" s="3">
        <v>17.7</v>
      </c>
      <c r="G43" s="3">
        <v>129.21</v>
      </c>
      <c r="H43" s="3"/>
    </row>
    <row r="44" spans="1:8" s="10" customFormat="1" ht="11.25" customHeight="1" x14ac:dyDescent="0.2">
      <c r="A44" s="33" t="s">
        <v>65</v>
      </c>
      <c r="B44" s="33"/>
      <c r="C44" s="33"/>
      <c r="D44" s="33"/>
      <c r="E44" s="33"/>
      <c r="F44" s="33"/>
      <c r="G44" s="9">
        <f>SUM(G43)</f>
        <v>129.21</v>
      </c>
      <c r="H44" s="9"/>
    </row>
    <row r="45" spans="1:8" ht="11.25" customHeight="1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53.5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4.6100000000000003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9.68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8.76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4.6100000000000003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18.440000000000001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46.1</v>
      </c>
      <c r="H76" s="3" t="s">
        <v>72</v>
      </c>
    </row>
    <row r="77" spans="1:8" ht="11.25" customHeight="1" x14ac:dyDescent="0.2">
      <c r="A77" s="36" t="s">
        <v>103</v>
      </c>
      <c r="B77" s="37"/>
      <c r="C77" s="37"/>
      <c r="D77" s="37"/>
      <c r="E77" s="37"/>
      <c r="F77" s="37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4.43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4.79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6" t="s">
        <v>109</v>
      </c>
      <c r="B83" s="37"/>
      <c r="C83" s="37"/>
      <c r="D83" s="37"/>
      <c r="E83" s="37"/>
      <c r="F83" s="37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18.440000000000001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46.1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26.74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28.58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4.8899999999999997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4.33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9.2200000000000006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92.2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46.1</v>
      </c>
      <c r="H107" s="3"/>
    </row>
    <row r="108" spans="1:8" s="10" customFormat="1" ht="11.25" customHeight="1" x14ac:dyDescent="0.2">
      <c r="A108" s="33" t="s">
        <v>135</v>
      </c>
      <c r="B108" s="33"/>
      <c r="C108" s="33"/>
      <c r="D108" s="33"/>
      <c r="E108" s="33"/>
      <c r="F108" s="33"/>
      <c r="G108" s="9">
        <f>SUM(G48:G107)</f>
        <v>431.52</v>
      </c>
      <c r="H108" s="9"/>
    </row>
    <row r="109" spans="1:8" ht="11.25" customHeight="1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46.1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36.880000000000003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4.6100000000000003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9.2200000000000006</v>
      </c>
      <c r="G119" s="3">
        <v>9.2200000000000006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31.99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4.79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4.43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10.08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38.69</v>
      </c>
      <c r="G124" s="3">
        <v>38.69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9.2200000000000006</v>
      </c>
      <c r="G125" s="3">
        <v>9.2200000000000006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70.37</v>
      </c>
      <c r="G126" s="3">
        <v>70.37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4.8899999999999997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64.540000000000006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45.18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55.32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47.02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27.66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8.3000000000000007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10.14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27.66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4.6100000000000003</v>
      </c>
      <c r="H153" s="3"/>
    </row>
    <row r="154" spans="1:8" s="10" customFormat="1" ht="11.25" customHeight="1" x14ac:dyDescent="0.2">
      <c r="A154" s="33" t="s">
        <v>180</v>
      </c>
      <c r="B154" s="33"/>
      <c r="C154" s="33"/>
      <c r="D154" s="33"/>
      <c r="E154" s="33"/>
      <c r="F154" s="33"/>
      <c r="G154" s="9">
        <f>SUM(G111:G153)</f>
        <v>579.68999999999994</v>
      </c>
      <c r="H154" s="9"/>
    </row>
    <row r="155" spans="1:8" ht="11.25" customHeight="1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116.65</v>
      </c>
      <c r="G156" s="3">
        <v>255.464</v>
      </c>
      <c r="H156" s="3" t="s">
        <v>156</v>
      </c>
    </row>
    <row r="157" spans="1:8" s="10" customFormat="1" ht="11.25" customHeight="1" x14ac:dyDescent="0.2">
      <c r="A157" s="33" t="s">
        <v>183</v>
      </c>
      <c r="B157" s="33"/>
      <c r="C157" s="33"/>
      <c r="D157" s="33"/>
      <c r="E157" s="33"/>
      <c r="F157" s="33"/>
      <c r="G157" s="9">
        <f>SUM(G156)</f>
        <v>255.464</v>
      </c>
      <c r="H157" s="9"/>
    </row>
    <row r="158" spans="1:8" ht="11.25" customHeight="1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3</v>
      </c>
      <c r="F160" s="3">
        <v>3021.94</v>
      </c>
      <c r="G160" s="3">
        <v>108.79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3" t="s">
        <v>188</v>
      </c>
      <c r="B162" s="33"/>
      <c r="C162" s="33"/>
      <c r="D162" s="33"/>
      <c r="E162" s="33"/>
      <c r="F162" s="33"/>
      <c r="G162" s="9">
        <f>SUM(G159:G161)</f>
        <v>108.79</v>
      </c>
      <c r="H162" s="9"/>
    </row>
    <row r="163" spans="1:8" ht="11.25" customHeight="1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6.26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3" t="s">
        <v>193</v>
      </c>
      <c r="B167" s="33"/>
      <c r="C167" s="33"/>
      <c r="D167" s="33"/>
      <c r="E167" s="33"/>
      <c r="F167" s="33"/>
      <c r="G167" s="9">
        <f>SUM(G164:G166)</f>
        <v>6.26</v>
      </c>
      <c r="H167" s="9"/>
    </row>
    <row r="168" spans="1:8" ht="11.25" customHeight="1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3" t="s">
        <v>197</v>
      </c>
      <c r="B171" s="33"/>
      <c r="C171" s="33"/>
      <c r="D171" s="33"/>
      <c r="E171" s="33"/>
      <c r="F171" s="33"/>
      <c r="G171" s="9">
        <f>SUM(G169:G170)</f>
        <v>0</v>
      </c>
      <c r="H171" s="9"/>
    </row>
    <row r="172" spans="1:8" ht="11.25" customHeight="1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4.79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4.43</v>
      </c>
      <c r="H174" s="3" t="s">
        <v>200</v>
      </c>
    </row>
    <row r="175" spans="1:8" s="10" customFormat="1" ht="11.25" customHeight="1" x14ac:dyDescent="0.2">
      <c r="A175" s="33" t="s">
        <v>202</v>
      </c>
      <c r="B175" s="33"/>
      <c r="C175" s="33"/>
      <c r="D175" s="33"/>
      <c r="E175" s="33"/>
      <c r="F175" s="33"/>
      <c r="G175" s="9">
        <f>SUM(G173:G174)</f>
        <v>9.2199999999999989</v>
      </c>
      <c r="H175" s="9"/>
    </row>
    <row r="176" spans="1:8" ht="11.25" customHeight="1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61.732999999999997</v>
      </c>
      <c r="H177" s="3"/>
    </row>
    <row r="178" spans="1:8" s="10" customFormat="1" ht="11.25" customHeight="1" x14ac:dyDescent="0.2">
      <c r="A178" s="33" t="s">
        <v>205</v>
      </c>
      <c r="B178" s="33"/>
      <c r="C178" s="33"/>
      <c r="D178" s="33"/>
      <c r="E178" s="33"/>
      <c r="F178" s="33"/>
      <c r="G178" s="9">
        <f>SUM(G177)</f>
        <v>61.732999999999997</v>
      </c>
      <c r="H178" s="9"/>
    </row>
    <row r="179" spans="1:8" ht="11.25" customHeight="1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35.840000000000003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3" t="s">
        <v>210</v>
      </c>
      <c r="B184" s="33"/>
      <c r="C184" s="33"/>
      <c r="D184" s="33"/>
      <c r="E184" s="33"/>
      <c r="F184" s="33"/>
      <c r="G184" s="9">
        <f>SUM(G181:G183)</f>
        <v>35.840000000000003</v>
      </c>
      <c r="H184" s="9"/>
    </row>
    <row r="185" spans="1:8" ht="11.25" customHeight="1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11.43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5.73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3" t="s">
        <v>220</v>
      </c>
      <c r="B193" s="33"/>
      <c r="C193" s="33"/>
      <c r="D193" s="33"/>
      <c r="E193" s="33"/>
      <c r="F193" s="33"/>
      <c r="G193" s="9">
        <f>SUM(G186:G192)</f>
        <v>17.16</v>
      </c>
      <c r="H193" s="9"/>
    </row>
    <row r="194" spans="1:8" ht="11.25" customHeight="1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3" t="s">
        <v>237</v>
      </c>
      <c r="B205" s="33"/>
      <c r="C205" s="33"/>
      <c r="D205" s="33"/>
      <c r="E205" s="33"/>
      <c r="F205" s="33"/>
      <c r="G205" s="9">
        <f>SUM(G195:G204)</f>
        <v>0</v>
      </c>
      <c r="H205" s="9"/>
    </row>
    <row r="206" spans="1:8" s="10" customFormat="1" ht="11.25" customHeight="1" x14ac:dyDescent="0.2">
      <c r="A206" s="33" t="s">
        <v>238</v>
      </c>
      <c r="B206" s="33"/>
      <c r="C206" s="33"/>
      <c r="D206" s="33"/>
      <c r="E206" s="33"/>
      <c r="F206" s="33"/>
      <c r="G206" s="9">
        <f>G36+G41+G44+G108+G154+G157+G162+G167+G171+G175+G178+G184+G193+G205</f>
        <v>2758.3300000000004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7" workbookViewId="0">
      <selection activeCell="A240" sqref="A240"/>
    </sheetView>
  </sheetViews>
  <sheetFormatPr defaultRowHeight="11.25" x14ac:dyDescent="0.2"/>
  <cols>
    <col min="1" max="1" width="40.42578125" style="4" customWidth="1"/>
    <col min="2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19" t="s">
        <v>241</v>
      </c>
      <c r="B4" s="13"/>
      <c r="C4" s="13"/>
      <c r="D4" s="12"/>
      <c r="E4" s="12"/>
      <c r="F4" s="12"/>
      <c r="G4" s="12">
        <v>292.61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310.8</v>
      </c>
      <c r="F6" s="3">
        <v>2.42</v>
      </c>
      <c r="G6" s="25">
        <f t="shared" ref="G6:G25" si="0">ROUND(E6*F6*B6/1000,2)</f>
        <v>225.64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310.8</v>
      </c>
      <c r="F7" s="3">
        <v>3.42</v>
      </c>
      <c r="G7" s="25">
        <f t="shared" si="0"/>
        <v>12.76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1554.2</v>
      </c>
      <c r="F8" s="3">
        <v>2.11</v>
      </c>
      <c r="G8" s="25">
        <f t="shared" si="0"/>
        <v>170.53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1554.2</v>
      </c>
      <c r="F9" s="3">
        <v>2.69</v>
      </c>
      <c r="G9" s="25">
        <f t="shared" si="0"/>
        <v>50.17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81</v>
      </c>
      <c r="F10" s="3">
        <v>3.26</v>
      </c>
      <c r="G10" s="25">
        <f t="shared" si="0"/>
        <v>79.22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20.81</v>
      </c>
      <c r="G11" s="25">
        <f t="shared" si="0"/>
        <v>38.96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3">
        <v>3.45</v>
      </c>
      <c r="G12" s="25">
        <f t="shared" si="0"/>
        <v>9.94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19</v>
      </c>
      <c r="E14" s="3">
        <v>0</v>
      </c>
      <c r="F14" s="3">
        <v>0</v>
      </c>
      <c r="G14" s="25">
        <f t="shared" si="0"/>
        <v>0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5595</v>
      </c>
      <c r="F15" s="3">
        <v>2.95</v>
      </c>
      <c r="G15" s="25">
        <f t="shared" si="0"/>
        <v>16.510000000000002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222</v>
      </c>
      <c r="F16" s="3">
        <v>1.83</v>
      </c>
      <c r="G16" s="25">
        <f t="shared" si="0"/>
        <v>0.41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324</v>
      </c>
      <c r="F17" s="3">
        <v>4.3</v>
      </c>
      <c r="G17" s="25">
        <f t="shared" si="0"/>
        <v>1.39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19</v>
      </c>
      <c r="E18" s="3">
        <v>0</v>
      </c>
      <c r="F18" s="3">
        <v>0</v>
      </c>
      <c r="G18" s="25">
        <f t="shared" si="0"/>
        <v>0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5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3">
        <v>2.77</v>
      </c>
      <c r="G20" s="25">
        <f t="shared" si="0"/>
        <v>0.08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21</v>
      </c>
      <c r="F21" s="3">
        <v>2.64</v>
      </c>
      <c r="G21" s="25">
        <f t="shared" si="0"/>
        <v>0.06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16.2</v>
      </c>
      <c r="F22" s="3">
        <v>5.32</v>
      </c>
      <c r="G22" s="25">
        <f t="shared" si="0"/>
        <v>0.09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21</v>
      </c>
      <c r="F23" s="3">
        <v>2.64</v>
      </c>
      <c r="G23" s="25">
        <f t="shared" si="0"/>
        <v>0.06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12.3</v>
      </c>
      <c r="F24" s="3">
        <v>2.14</v>
      </c>
      <c r="G24" s="25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1340</v>
      </c>
      <c r="F25" s="3">
        <v>2.15</v>
      </c>
      <c r="G25" s="25">
        <f t="shared" si="0"/>
        <v>5.76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21.64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988</v>
      </c>
      <c r="F32" s="3">
        <v>1.77</v>
      </c>
      <c r="G32" s="25">
        <f t="shared" ref="G32:G33" si="1">ROUND(E32*F32*B32/1000,2)</f>
        <v>1.75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822</v>
      </c>
      <c r="F33" s="3">
        <v>1.77</v>
      </c>
      <c r="G33" s="25">
        <f t="shared" si="1"/>
        <v>1.45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24</v>
      </c>
      <c r="F35" s="3">
        <v>8.7899999999999991</v>
      </c>
      <c r="G35" s="25">
        <f t="shared" ref="G35:G36" si="2">ROUND(E35*F35*B35/1000,2)</f>
        <v>77.209999999999994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77.5</v>
      </c>
      <c r="F36" s="3">
        <v>3.81</v>
      </c>
      <c r="G36" s="25">
        <f t="shared" si="2"/>
        <v>7.09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720.75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2.1</v>
      </c>
      <c r="F39" s="3">
        <v>226.23</v>
      </c>
      <c r="G39" s="25">
        <f t="shared" ref="G39" si="3">ROUND(E39*F39*B39/1000,2)</f>
        <v>173.88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2.1</v>
      </c>
      <c r="F41" s="3">
        <v>389.08</v>
      </c>
      <c r="G41" s="25">
        <f t="shared" ref="G41" si="4">ROUND(E41*F41*B41/1000,2)</f>
        <v>299.05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472.93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0.65</v>
      </c>
      <c r="F44" s="3">
        <v>537.61</v>
      </c>
      <c r="G44" s="25">
        <f t="shared" ref="G44" si="5">ROUND(E44*F44*B44/1000,2)</f>
        <v>127.9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127.9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4.6100000000000003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9.68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8.76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4.6100000000000003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18.440000000000001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46.1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4.43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4.79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18.440000000000001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28">
        <v>46.1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26.74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28.58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4.8899999999999997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4.33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9.2200000000000006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22.2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16.100000000000001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278.02000000000004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8">
        <v>46.1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36.880000000000003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4.6100000000000003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22.99</v>
      </c>
      <c r="G120" s="26">
        <v>22.99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31.99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4.79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4.43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52.28</v>
      </c>
      <c r="G124" s="3">
        <v>10.08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6.59</v>
      </c>
      <c r="G125" s="26">
        <v>52.28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19.63</v>
      </c>
      <c r="G126" s="26">
        <v>6.59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70.37</v>
      </c>
      <c r="G127" s="26">
        <v>19.63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4.8899999999999997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64.540000000000006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45.18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55.32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47.02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27.66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8">
        <v>8.3000000000000007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10.14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6">
        <v>14.95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27.66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4.6100000000000003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550.64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107.49</v>
      </c>
      <c r="G157" s="27">
        <f t="shared" ref="G157" si="6">ROUND(E157*F157*B157/1000,2)</f>
        <v>236.05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236.05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3</v>
      </c>
      <c r="F161" s="3">
        <v>2762.36</v>
      </c>
      <c r="G161" s="27">
        <f t="shared" ref="G161" si="7">ROUND(E161*F161*B161/1000,2)</f>
        <v>99.44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99.44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6">
        <v>13.59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13.59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6">
        <v>33.020000000000003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7.15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40.17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6">
        <v>52.67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52.67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6">
        <v>23.17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23.17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12.11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6.08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18.189999999999998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2926.130000000001</v>
      </c>
      <c r="H207" s="14"/>
    </row>
    <row r="209" spans="1:8" hidden="1" x14ac:dyDescent="0.2">
      <c r="E209" s="4" t="s">
        <v>242</v>
      </c>
      <c r="F209" s="4">
        <f>(25.51*6+26.53*6)/12</f>
        <v>26.02</v>
      </c>
      <c r="G209" s="20">
        <f>G207*1000/F210/12</f>
        <v>26.020036138321569</v>
      </c>
      <c r="H209" s="21">
        <f>F209/G209</f>
        <v>0.99999861113484323</v>
      </c>
    </row>
    <row r="210" spans="1:8" hidden="1" x14ac:dyDescent="0.2">
      <c r="E210" s="4" t="s">
        <v>243</v>
      </c>
      <c r="F210" s="22">
        <v>9371.4</v>
      </c>
      <c r="G210" s="23">
        <f>F210*F209*12/1000</f>
        <v>2926.1259359999999</v>
      </c>
    </row>
    <row r="211" spans="1:8" hidden="1" x14ac:dyDescent="0.2">
      <c r="G211" s="20"/>
    </row>
    <row r="212" spans="1:8" hidden="1" x14ac:dyDescent="0.2">
      <c r="F212" s="4" t="s">
        <v>244</v>
      </c>
      <c r="G212" s="20">
        <f>G210-G207</f>
        <v>-4.0640000011080701E-3</v>
      </c>
      <c r="H212" s="24">
        <f>G214-G207</f>
        <v>-292.61665760000096</v>
      </c>
    </row>
    <row r="213" spans="1:8" hidden="1" x14ac:dyDescent="0.2">
      <c r="G213" s="20"/>
    </row>
    <row r="214" spans="1:8" hidden="1" x14ac:dyDescent="0.2">
      <c r="G214" s="20">
        <f>G210*0.9</f>
        <v>2633.5133424000001</v>
      </c>
    </row>
    <row r="215" spans="1:8" hidden="1" x14ac:dyDescent="0.2">
      <c r="F215" s="4" t="s">
        <v>245</v>
      </c>
      <c r="G215" s="23">
        <f>G210*0.1</f>
        <v>292.61259360000003</v>
      </c>
    </row>
    <row r="216" spans="1:8" hidden="1" x14ac:dyDescent="0.2">
      <c r="G216" s="20">
        <f>SUM(G214:G215)</f>
        <v>2926.1259359999999</v>
      </c>
    </row>
    <row r="219" spans="1:8" x14ac:dyDescent="0.2">
      <c r="A219" s="32" t="s">
        <v>246</v>
      </c>
      <c r="B219" s="32"/>
      <c r="C219" s="32"/>
      <c r="D219" s="32"/>
      <c r="E219" s="32"/>
      <c r="F219" s="32"/>
      <c r="G219" s="3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topLeftCell="A133" workbookViewId="0">
      <selection activeCell="F157" sqref="F157"/>
    </sheetView>
  </sheetViews>
  <sheetFormatPr defaultRowHeight="15" x14ac:dyDescent="0.2"/>
  <cols>
    <col min="1" max="1" width="40.42578125" style="4" customWidth="1"/>
    <col min="2" max="16384" width="9.140625" style="4"/>
  </cols>
  <sheetData>
    <row r="1" spans="1:11" s="1" customFormat="1" ht="15.75" x14ac:dyDescent="0.25">
      <c r="A1" s="5" t="s">
        <v>248</v>
      </c>
    </row>
    <row r="2" spans="1:11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1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</row>
    <row r="4" spans="1:11" ht="11.25" customHeight="1" x14ac:dyDescent="0.2">
      <c r="A4" s="19" t="s">
        <v>241</v>
      </c>
      <c r="B4" s="30"/>
      <c r="C4" s="30"/>
      <c r="D4" s="29"/>
      <c r="E4" s="29"/>
      <c r="F4" s="29"/>
      <c r="G4" s="29">
        <v>298.35000000000002</v>
      </c>
      <c r="H4" s="29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310.8</v>
      </c>
      <c r="F6" s="3">
        <v>2.4700000000000002</v>
      </c>
      <c r="G6" s="25">
        <f t="shared" ref="G6:G25" si="0">ROUND(E6*F6*B6/1000,2)</f>
        <v>229.54</v>
      </c>
      <c r="H6" s="3" t="s">
        <v>12</v>
      </c>
      <c r="K6" s="4">
        <f>ROUND(F6*1.02,2)</f>
        <v>2.52</v>
      </c>
    </row>
    <row r="7" spans="1:11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310.8</v>
      </c>
      <c r="F7" s="3">
        <v>3.49</v>
      </c>
      <c r="G7" s="25">
        <f t="shared" si="0"/>
        <v>13.02</v>
      </c>
      <c r="H7" s="3"/>
      <c r="K7" s="4">
        <f t="shared" ref="K7:K44" si="1">ROUND(F7*1.02,2)</f>
        <v>3.56</v>
      </c>
    </row>
    <row r="8" spans="1:11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1554.2</v>
      </c>
      <c r="F8" s="3">
        <v>2.15</v>
      </c>
      <c r="G8" s="25">
        <f t="shared" si="0"/>
        <v>173.76</v>
      </c>
      <c r="H8" s="3" t="s">
        <v>15</v>
      </c>
      <c r="K8" s="4">
        <f t="shared" si="1"/>
        <v>2.19</v>
      </c>
    </row>
    <row r="9" spans="1:11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1554.2</v>
      </c>
      <c r="F9" s="3">
        <v>2.74</v>
      </c>
      <c r="G9" s="25">
        <f t="shared" si="0"/>
        <v>51.1</v>
      </c>
      <c r="H9" s="3"/>
      <c r="K9" s="4">
        <f t="shared" si="1"/>
        <v>2.79</v>
      </c>
    </row>
    <row r="10" spans="1:11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81</v>
      </c>
      <c r="F10" s="3">
        <v>3.33</v>
      </c>
      <c r="G10" s="25">
        <f t="shared" si="0"/>
        <v>80.650000000000006</v>
      </c>
      <c r="H10" s="3" t="s">
        <v>15</v>
      </c>
      <c r="K10" s="4">
        <f t="shared" si="1"/>
        <v>3.4</v>
      </c>
    </row>
    <row r="11" spans="1:11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21.23</v>
      </c>
      <c r="G11" s="25">
        <f t="shared" si="0"/>
        <v>39.74</v>
      </c>
      <c r="H11" s="3" t="s">
        <v>12</v>
      </c>
      <c r="K11" s="4">
        <f t="shared" si="1"/>
        <v>21.65</v>
      </c>
    </row>
    <row r="12" spans="1:11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9.6</v>
      </c>
      <c r="F12" s="3">
        <v>3.52</v>
      </c>
      <c r="G12" s="25">
        <f t="shared" si="0"/>
        <v>10.1</v>
      </c>
      <c r="H12" s="3" t="s">
        <v>12</v>
      </c>
      <c r="K12" s="4">
        <f t="shared" si="1"/>
        <v>3.59</v>
      </c>
    </row>
    <row r="13" spans="1:11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23</v>
      </c>
      <c r="K13" s="4">
        <f t="shared" si="1"/>
        <v>0</v>
      </c>
    </row>
    <row r="14" spans="1:11" ht="11.25" customHeight="1" x14ac:dyDescent="0.2">
      <c r="A14" s="3" t="s">
        <v>24</v>
      </c>
      <c r="B14" s="3">
        <v>1</v>
      </c>
      <c r="C14" s="3" t="s">
        <v>10</v>
      </c>
      <c r="D14" s="3" t="s">
        <v>19</v>
      </c>
      <c r="E14" s="3">
        <v>0</v>
      </c>
      <c r="F14" s="3">
        <v>0</v>
      </c>
      <c r="G14" s="25">
        <f t="shared" si="0"/>
        <v>0</v>
      </c>
      <c r="H14" s="3" t="s">
        <v>25</v>
      </c>
      <c r="K14" s="4">
        <f t="shared" si="1"/>
        <v>0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5595</v>
      </c>
      <c r="F15" s="3">
        <v>3.01</v>
      </c>
      <c r="G15" s="25">
        <f t="shared" si="0"/>
        <v>16.84</v>
      </c>
      <c r="H15" s="3" t="s">
        <v>25</v>
      </c>
      <c r="K15" s="4">
        <f t="shared" si="1"/>
        <v>3.07</v>
      </c>
    </row>
    <row r="16" spans="1:11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222</v>
      </c>
      <c r="F16" s="3">
        <v>1.87</v>
      </c>
      <c r="G16" s="25">
        <f t="shared" si="0"/>
        <v>0.42</v>
      </c>
      <c r="H16" s="3" t="s">
        <v>25</v>
      </c>
      <c r="K16" s="4">
        <f t="shared" si="1"/>
        <v>1.91</v>
      </c>
    </row>
    <row r="17" spans="1:11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324</v>
      </c>
      <c r="F17" s="3">
        <v>4.3899999999999997</v>
      </c>
      <c r="G17" s="25">
        <f t="shared" si="0"/>
        <v>1.42</v>
      </c>
      <c r="H17" s="3" t="s">
        <v>25</v>
      </c>
      <c r="K17" s="4">
        <f t="shared" si="1"/>
        <v>4.4800000000000004</v>
      </c>
    </row>
    <row r="18" spans="1:11" ht="11.25" customHeight="1" x14ac:dyDescent="0.2">
      <c r="A18" s="3" t="s">
        <v>29</v>
      </c>
      <c r="B18" s="3">
        <v>2</v>
      </c>
      <c r="C18" s="3" t="s">
        <v>10</v>
      </c>
      <c r="D18" s="3" t="s">
        <v>19</v>
      </c>
      <c r="E18" s="3">
        <v>0</v>
      </c>
      <c r="F18" s="3">
        <v>0</v>
      </c>
      <c r="G18" s="25">
        <f t="shared" si="0"/>
        <v>0</v>
      </c>
      <c r="H18" s="3" t="s">
        <v>30</v>
      </c>
      <c r="K18" s="4">
        <f t="shared" si="1"/>
        <v>0</v>
      </c>
    </row>
    <row r="19" spans="1:11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5">
        <f t="shared" si="0"/>
        <v>0</v>
      </c>
      <c r="H19" s="3" t="s">
        <v>25</v>
      </c>
      <c r="K19" s="4">
        <f t="shared" si="1"/>
        <v>0</v>
      </c>
    </row>
    <row r="20" spans="1:11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3">
        <v>2.83</v>
      </c>
      <c r="G20" s="25">
        <f t="shared" si="0"/>
        <v>0.08</v>
      </c>
      <c r="H20" s="3" t="s">
        <v>25</v>
      </c>
      <c r="K20" s="4">
        <f t="shared" si="1"/>
        <v>2.89</v>
      </c>
    </row>
    <row r="21" spans="1:11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21</v>
      </c>
      <c r="F21" s="3">
        <v>2.69</v>
      </c>
      <c r="G21" s="25">
        <f t="shared" si="0"/>
        <v>0.06</v>
      </c>
      <c r="H21" s="3" t="s">
        <v>25</v>
      </c>
      <c r="K21" s="4">
        <f t="shared" si="1"/>
        <v>2.74</v>
      </c>
    </row>
    <row r="22" spans="1:11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16.2</v>
      </c>
      <c r="F22" s="3">
        <v>5.43</v>
      </c>
      <c r="G22" s="25">
        <f t="shared" si="0"/>
        <v>0.09</v>
      </c>
      <c r="H22" s="3" t="s">
        <v>30</v>
      </c>
      <c r="K22" s="4">
        <f t="shared" si="1"/>
        <v>5.54</v>
      </c>
    </row>
    <row r="23" spans="1:11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21</v>
      </c>
      <c r="F23" s="3">
        <v>2.69</v>
      </c>
      <c r="G23" s="25">
        <f t="shared" si="0"/>
        <v>0.06</v>
      </c>
      <c r="H23" s="3" t="s">
        <v>25</v>
      </c>
      <c r="K23" s="4">
        <f t="shared" si="1"/>
        <v>2.74</v>
      </c>
    </row>
    <row r="24" spans="1:11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12.3</v>
      </c>
      <c r="F24" s="3">
        <v>2.1800000000000002</v>
      </c>
      <c r="G24" s="25">
        <f t="shared" si="0"/>
        <v>0.03</v>
      </c>
      <c r="H24" s="3" t="s">
        <v>25</v>
      </c>
      <c r="K24" s="4">
        <f t="shared" si="1"/>
        <v>2.2200000000000002</v>
      </c>
    </row>
    <row r="25" spans="1:11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1340</v>
      </c>
      <c r="F25" s="3">
        <v>2.19</v>
      </c>
      <c r="G25" s="25">
        <f t="shared" si="0"/>
        <v>5.87</v>
      </c>
      <c r="H25" s="3" t="s">
        <v>30</v>
      </c>
      <c r="K25" s="4">
        <f t="shared" si="1"/>
        <v>2.23</v>
      </c>
    </row>
    <row r="26" spans="1:11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K27" s="4">
        <f t="shared" si="1"/>
        <v>0</v>
      </c>
    </row>
    <row r="28" spans="1:11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K28" s="4">
        <f t="shared" si="1"/>
        <v>0</v>
      </c>
    </row>
    <row r="29" spans="1:11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24.64</v>
      </c>
      <c r="H30" s="3" t="s">
        <v>48</v>
      </c>
      <c r="K30" s="4">
        <f t="shared" si="1"/>
        <v>0</v>
      </c>
    </row>
    <row r="31" spans="1:11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K31" s="4">
        <f t="shared" si="1"/>
        <v>0</v>
      </c>
    </row>
    <row r="32" spans="1:11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988</v>
      </c>
      <c r="F32" s="3">
        <v>1.81</v>
      </c>
      <c r="G32" s="25">
        <f t="shared" ref="G32:G33" si="2">ROUND(E32*F32*B32/1000,2)</f>
        <v>1.79</v>
      </c>
      <c r="H32" s="3" t="s">
        <v>25</v>
      </c>
      <c r="K32" s="4">
        <f t="shared" si="1"/>
        <v>1.85</v>
      </c>
    </row>
    <row r="33" spans="1:11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822</v>
      </c>
      <c r="F33" s="3">
        <v>1.81</v>
      </c>
      <c r="G33" s="25">
        <f t="shared" si="2"/>
        <v>1.49</v>
      </c>
      <c r="H33" s="3" t="s">
        <v>25</v>
      </c>
      <c r="K33" s="4">
        <f t="shared" si="1"/>
        <v>1.85</v>
      </c>
    </row>
    <row r="34" spans="1:11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24</v>
      </c>
      <c r="F35" s="3">
        <v>8.9700000000000006</v>
      </c>
      <c r="G35" s="25">
        <f t="shared" ref="G35:G36" si="3">ROUND(E35*F35*B35/1000,2)</f>
        <v>78.58</v>
      </c>
      <c r="H35" s="3"/>
      <c r="K35" s="4">
        <f t="shared" si="1"/>
        <v>9.15</v>
      </c>
    </row>
    <row r="36" spans="1:11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77.5</v>
      </c>
      <c r="F36" s="3">
        <v>3.89</v>
      </c>
      <c r="G36" s="25">
        <f t="shared" si="3"/>
        <v>7.24</v>
      </c>
      <c r="H36" s="3"/>
      <c r="K36" s="4">
        <f t="shared" si="1"/>
        <v>3.97</v>
      </c>
    </row>
    <row r="37" spans="1:11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1">
        <f>SUM(G6:G36)</f>
        <v>736.52</v>
      </c>
      <c r="H37" s="31"/>
      <c r="K37" s="4"/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2.1</v>
      </c>
      <c r="F39" s="3">
        <v>230.75</v>
      </c>
      <c r="G39" s="25">
        <f t="shared" ref="G39" si="4">ROUND(E39*F39*B39/1000,2)</f>
        <v>176.87</v>
      </c>
      <c r="H39" s="3" t="s">
        <v>12</v>
      </c>
      <c r="K39" s="4">
        <f t="shared" si="1"/>
        <v>235.37</v>
      </c>
    </row>
    <row r="40" spans="1:11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2.1</v>
      </c>
      <c r="F41" s="3">
        <v>396.86</v>
      </c>
      <c r="G41" s="25">
        <f t="shared" ref="G41" si="5">ROUND(E41*F41*B41/1000,2)</f>
        <v>304.19</v>
      </c>
      <c r="H41" s="3"/>
      <c r="K41" s="4">
        <f t="shared" si="1"/>
        <v>404.8</v>
      </c>
    </row>
    <row r="42" spans="1:11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31">
        <f>SUM(G39:G41)</f>
        <v>481.06</v>
      </c>
      <c r="H42" s="31"/>
      <c r="K42" s="4"/>
    </row>
    <row r="43" spans="1:11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0.65</v>
      </c>
      <c r="F44" s="3">
        <v>548.36</v>
      </c>
      <c r="G44" s="25">
        <f t="shared" ref="G44" si="6">ROUND(E44*F44*B44/1000,2)</f>
        <v>130.1</v>
      </c>
      <c r="H44" s="3"/>
      <c r="K44" s="4">
        <f t="shared" si="1"/>
        <v>559.33000000000004</v>
      </c>
    </row>
    <row r="45" spans="1:11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31">
        <f>SUM(G44)</f>
        <v>130.1</v>
      </c>
      <c r="H45" s="31"/>
    </row>
    <row r="46" spans="1:11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4.6100000000000003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9.68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8.76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4.6100000000000003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18.440000000000001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46.1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4.43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4.79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18.440000000000001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28">
        <v>46.1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26.74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28.58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4.8899999999999997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4.33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9.2200000000000006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22.2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16.100000000000001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1">
        <f>SUM(G49:G108)</f>
        <v>278.02000000000004</v>
      </c>
      <c r="H109" s="3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8">
        <v>46.1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36.880000000000003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4.6100000000000003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22.99</v>
      </c>
      <c r="G120" s="26">
        <v>22.99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31.99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4.79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4.43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52.28</v>
      </c>
      <c r="G124" s="3">
        <v>10.08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6.59</v>
      </c>
      <c r="G125" s="26">
        <v>52.28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19.63</v>
      </c>
      <c r="G126" s="26">
        <v>6.59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70.37</v>
      </c>
      <c r="G127" s="26">
        <v>19.63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4.8899999999999997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64.540000000000006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45.18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55.32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47.02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27.66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8">
        <v>8.3000000000000007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10.14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6">
        <v>14.95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27.66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4.6100000000000003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1">
        <f>SUM(G112:G154)</f>
        <v>550.64</v>
      </c>
      <c r="H155" s="3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6</v>
      </c>
      <c r="F157" s="3">
        <f>ROUND(G157/E157/B157*1000,2)</f>
        <v>107.79</v>
      </c>
      <c r="G157" s="27">
        <v>236.05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1">
        <f>SUM(G157)</f>
        <v>236.05</v>
      </c>
      <c r="H158" s="3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71</v>
      </c>
      <c r="E161" s="3">
        <v>3</v>
      </c>
      <c r="F161" s="3">
        <f>ROUND(G161/E161/B161*1000,2)</f>
        <v>2762.22</v>
      </c>
      <c r="G161" s="27">
        <v>99.44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1">
        <f>SUM(G160:G162)</f>
        <v>99.44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6">
        <v>13.59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1">
        <f>SUM(G165:G167)</f>
        <v>13.59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1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6">
        <v>33.020000000000003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7.15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1">
        <f>SUM(G174:G175)</f>
        <v>40.17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9">
        <f>52.67+18</f>
        <v>70.67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1">
        <f>SUM(G178)</f>
        <v>70.67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9">
        <f>23.17+7.51</f>
        <v>30.68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1">
        <f>SUM(G182:G184)</f>
        <v>30.68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12.11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6.08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1">
        <f>SUM(G187:G193)</f>
        <v>18.189999999999998</v>
      </c>
      <c r="H194" s="3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2.75" x14ac:dyDescent="0.2">
      <c r="A206" s="16" t="s">
        <v>237</v>
      </c>
      <c r="B206" s="17"/>
      <c r="C206" s="17"/>
      <c r="D206" s="17"/>
      <c r="E206" s="17"/>
      <c r="F206" s="18"/>
      <c r="G206" s="31">
        <f>SUM(G196:G205)</f>
        <v>0</v>
      </c>
      <c r="H206" s="31"/>
    </row>
    <row r="207" spans="1:8" s="10" customFormat="1" ht="12.75" x14ac:dyDescent="0.2">
      <c r="A207" s="16" t="s">
        <v>238</v>
      </c>
      <c r="B207" s="17"/>
      <c r="C207" s="17"/>
      <c r="D207" s="17"/>
      <c r="E207" s="17"/>
      <c r="F207" s="18"/>
      <c r="G207" s="31">
        <f>G37+G42+G45+G109+G155+G158+G163+G168+G172+G176+G179+G185+G194+G206+G4</f>
        <v>2983.48</v>
      </c>
      <c r="H207" s="31"/>
    </row>
    <row r="209" spans="1:8" ht="11.25" x14ac:dyDescent="0.2">
      <c r="E209" s="4" t="s">
        <v>242</v>
      </c>
      <c r="F209" s="4">
        <v>26.53</v>
      </c>
      <c r="G209" s="20">
        <f>G207*1000/F210/12</f>
        <v>26.530009745964673</v>
      </c>
      <c r="H209" s="21">
        <f>F209/G209</f>
        <v>0.99999963264375835</v>
      </c>
    </row>
    <row r="210" spans="1:8" ht="11.25" x14ac:dyDescent="0.2">
      <c r="E210" s="4" t="s">
        <v>243</v>
      </c>
      <c r="F210" s="22">
        <v>9371.4</v>
      </c>
      <c r="G210" s="23">
        <f>F210*F209*12/1000</f>
        <v>2983.4789040000001</v>
      </c>
    </row>
    <row r="211" spans="1:8" ht="11.25" x14ac:dyDescent="0.2">
      <c r="G211" s="20"/>
    </row>
    <row r="212" spans="1:8" ht="11.25" x14ac:dyDescent="0.2">
      <c r="F212" s="4" t="s">
        <v>244</v>
      </c>
      <c r="G212" s="20">
        <f>G210-G207</f>
        <v>-1.0959999999613501E-3</v>
      </c>
      <c r="H212" s="24">
        <f>G214-G207</f>
        <v>-298.34898639999983</v>
      </c>
    </row>
    <row r="213" spans="1:8" ht="11.25" x14ac:dyDescent="0.2">
      <c r="G213" s="20"/>
    </row>
    <row r="214" spans="1:8" ht="11.25" x14ac:dyDescent="0.2">
      <c r="G214" s="20">
        <f>G210*0.9</f>
        <v>2685.1310136000002</v>
      </c>
    </row>
    <row r="215" spans="1:8" ht="11.25" x14ac:dyDescent="0.2">
      <c r="F215" s="4" t="s">
        <v>245</v>
      </c>
      <c r="G215" s="23">
        <f>G210*0.1</f>
        <v>298.34789040000004</v>
      </c>
    </row>
    <row r="216" spans="1:8" ht="11.25" x14ac:dyDescent="0.2">
      <c r="G216" s="20">
        <f>SUM(G214:G215)</f>
        <v>2983.4789040000001</v>
      </c>
    </row>
    <row r="219" spans="1:8" ht="12.75" x14ac:dyDescent="0.2">
      <c r="A219" s="10" t="s">
        <v>249</v>
      </c>
      <c r="B219" s="10"/>
      <c r="C219" s="10"/>
      <c r="D219" s="10"/>
      <c r="E219" s="10"/>
      <c r="F219" s="10"/>
      <c r="G219" s="10" t="s">
        <v>250</v>
      </c>
    </row>
    <row r="220" spans="1:8" ht="11.25" x14ac:dyDescent="0.2"/>
    <row r="221" spans="1:8" ht="11.25" x14ac:dyDescent="0.2"/>
    <row r="222" spans="1:8" ht="11.25" x14ac:dyDescent="0.2"/>
    <row r="223" spans="1:8" ht="12.75" x14ac:dyDescent="0.2">
      <c r="A223" s="10" t="s">
        <v>251</v>
      </c>
      <c r="B223" s="10"/>
      <c r="C223" s="10"/>
      <c r="D223" s="10"/>
      <c r="E223" s="10"/>
      <c r="F223" s="10"/>
      <c r="G223" s="10" t="s">
        <v>252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253</v>
      </c>
    </row>
    <row r="232" spans="1:1" ht="11.25" x14ac:dyDescent="0.2">
      <c r="A232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2016-11-09T11:51:26Z</dcterms:modified>
</cp:coreProperties>
</file>