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F161" i="3"/>
  <c r="F157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42" i="2"/>
  <c r="G37" i="2"/>
  <c r="G207" i="2" s="1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14" i="2"/>
  <c r="G212" i="2"/>
  <c r="G215" i="2"/>
  <c r="G216" i="2" l="1"/>
  <c r="H212" i="2"/>
</calcChain>
</file>

<file path=xl/sharedStrings.xml><?xml version="1.0" encoding="utf-8"?>
<sst xmlns="http://schemas.openxmlformats.org/spreadsheetml/2006/main" count="1923" uniqueCount="255">
  <si>
    <t>Ореховый пр., д.35,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</si>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</sst>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3" sqref="A43"/>
    </sheetView>
  </sheetViews>
  <sheetFormatPr defaultRowHeight="11.25" customHeight="1" x14ac:dyDescent="0.2"/>
  <cols>
    <col min="1" max="1" width="35.7109375" style="4" customWidth="1"/>
    <col min="2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2" t="s">
        <v>1</v>
      </c>
      <c r="B3" s="33" t="s">
        <v>2</v>
      </c>
      <c r="C3" s="3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335.2</v>
      </c>
      <c r="F5" s="3">
        <v>2.2799999999999998</v>
      </c>
      <c r="G5" s="3">
        <v>228.51300000000001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335.2</v>
      </c>
      <c r="F6" s="3">
        <v>3.23</v>
      </c>
      <c r="G6" s="3">
        <v>12.992000000000001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1675.8</v>
      </c>
      <c r="F7" s="3">
        <v>1.99</v>
      </c>
      <c r="G7" s="3">
        <v>173.41200000000001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1675.8</v>
      </c>
      <c r="F8" s="3">
        <v>2.54</v>
      </c>
      <c r="G8" s="3">
        <v>51.078000000000003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365.9</v>
      </c>
      <c r="F9" s="3">
        <v>3.08</v>
      </c>
      <c r="G9" s="3">
        <v>336.96499999999997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48</v>
      </c>
      <c r="F10" s="3">
        <v>19.63</v>
      </c>
      <c r="G10" s="3">
        <v>48.996000000000002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17.600000000000001</v>
      </c>
      <c r="F11" s="3">
        <v>3.25</v>
      </c>
      <c r="G11" s="3">
        <v>17.103000000000002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163.19999999999999</v>
      </c>
      <c r="F13" s="3">
        <v>8.3699999999999992</v>
      </c>
      <c r="G13" s="3">
        <v>1.3660000000000001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4434.3999999999996</v>
      </c>
      <c r="F14" s="3">
        <v>2.78</v>
      </c>
      <c r="G14" s="3">
        <v>12.327999999999999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496</v>
      </c>
      <c r="F15" s="3">
        <v>1.73</v>
      </c>
      <c r="G15" s="3">
        <v>0.85799999999999998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21.1</v>
      </c>
      <c r="F17" s="3">
        <v>4.04</v>
      </c>
      <c r="G17" s="3">
        <v>0.17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57.6</v>
      </c>
      <c r="F19" s="3">
        <v>2.61</v>
      </c>
      <c r="G19" s="3">
        <v>0.15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47.9</v>
      </c>
      <c r="F20" s="3">
        <v>2.4900000000000002</v>
      </c>
      <c r="G20" s="3">
        <v>0.11899999999999999</v>
      </c>
      <c r="H20" s="3" t="s">
        <v>25</v>
      </c>
    </row>
    <row r="21" spans="1:8" ht="11.25" customHeight="1" x14ac:dyDescent="0.2">
      <c r="A21" s="3" t="s">
        <v>34</v>
      </c>
      <c r="B21" s="3">
        <v>2</v>
      </c>
      <c r="C21" s="3" t="s">
        <v>10</v>
      </c>
      <c r="D21" s="3" t="s">
        <v>19</v>
      </c>
      <c r="E21" s="3">
        <v>0</v>
      </c>
      <c r="F21" s="3">
        <v>0</v>
      </c>
      <c r="G21" s="3">
        <v>0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47.9</v>
      </c>
      <c r="F22" s="3">
        <v>2.4900000000000002</v>
      </c>
      <c r="G22" s="3">
        <v>0.11899999999999999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28.2</v>
      </c>
      <c r="F23" s="3">
        <v>2.02</v>
      </c>
      <c r="G23" s="3">
        <v>5.7000000000000002E-2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2604</v>
      </c>
      <c r="F24" s="3">
        <v>2.0299999999999998</v>
      </c>
      <c r="G24" s="3">
        <v>10.571999999999999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39.65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1953</v>
      </c>
      <c r="F31" s="3">
        <v>1.67</v>
      </c>
      <c r="G31" s="3">
        <v>3.262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1744</v>
      </c>
      <c r="F32" s="3">
        <v>1.67</v>
      </c>
      <c r="G32" s="3">
        <v>2.9119999999999999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48</v>
      </c>
      <c r="F34" s="3">
        <v>8.2899999999999991</v>
      </c>
      <c r="G34" s="3">
        <v>145.24100000000001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164</v>
      </c>
      <c r="F35" s="3">
        <v>3.59</v>
      </c>
      <c r="G35" s="3">
        <v>14.13</v>
      </c>
      <c r="H35" s="3"/>
    </row>
    <row r="36" spans="1:8" s="10" customFormat="1" ht="11.25" customHeight="1" x14ac:dyDescent="0.2">
      <c r="A36" s="35" t="s">
        <v>56</v>
      </c>
      <c r="B36" s="35"/>
      <c r="C36" s="35"/>
      <c r="D36" s="35"/>
      <c r="E36" s="35"/>
      <c r="F36" s="35"/>
      <c r="G36" s="9">
        <f>SUM(G5:G35)</f>
        <v>1099.9929999999999</v>
      </c>
      <c r="H36" s="9"/>
    </row>
    <row r="37" spans="1:8" ht="11.25" customHeight="1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4.0999999999999996</v>
      </c>
      <c r="F38" s="3">
        <v>187.44</v>
      </c>
      <c r="G38" s="3">
        <v>280.50400000000002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4.0999999999999996</v>
      </c>
      <c r="F40" s="3">
        <v>230.42</v>
      </c>
      <c r="G40" s="3">
        <v>344.82400000000001</v>
      </c>
      <c r="H40" s="3"/>
    </row>
    <row r="41" spans="1:8" s="10" customFormat="1" ht="11.25" customHeight="1" x14ac:dyDescent="0.2">
      <c r="A41" s="35" t="s">
        <v>62</v>
      </c>
      <c r="B41" s="35"/>
      <c r="C41" s="35"/>
      <c r="D41" s="35"/>
      <c r="E41" s="35"/>
      <c r="F41" s="35"/>
      <c r="G41" s="9">
        <f>SUM(G38:G40)</f>
        <v>625.32799999999997</v>
      </c>
      <c r="H41" s="9"/>
    </row>
    <row r="42" spans="1:8" ht="11.25" customHeight="1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40.1</v>
      </c>
      <c r="F43" s="3">
        <v>17.7</v>
      </c>
      <c r="G43" s="3">
        <v>259.06599999999997</v>
      </c>
      <c r="H43" s="3"/>
    </row>
    <row r="44" spans="1:8" s="10" customFormat="1" ht="11.25" customHeight="1" x14ac:dyDescent="0.2">
      <c r="A44" s="35" t="s">
        <v>65</v>
      </c>
      <c r="B44" s="35"/>
      <c r="C44" s="35"/>
      <c r="D44" s="35"/>
      <c r="E44" s="35"/>
      <c r="F44" s="35"/>
      <c r="G44" s="9">
        <f>SUM(G43)</f>
        <v>259.06599999999997</v>
      </c>
      <c r="H44" s="9"/>
    </row>
    <row r="45" spans="1:8" ht="11.25" customHeight="1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118.17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10.32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21.67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19.61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10.32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41.28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103.19</v>
      </c>
      <c r="H76" s="3" t="s">
        <v>72</v>
      </c>
    </row>
    <row r="77" spans="1:8" ht="11.25" customHeight="1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9.91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10.73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7" t="s">
        <v>109</v>
      </c>
      <c r="B83" s="38"/>
      <c r="C83" s="38"/>
      <c r="D83" s="38"/>
      <c r="E83" s="38"/>
      <c r="F83" s="38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41.28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103.19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59.85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63.98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10.94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9.6999999999999993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20.64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206.38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103.19</v>
      </c>
      <c r="H107" s="3"/>
    </row>
    <row r="108" spans="1:8" s="10" customFormat="1" ht="11.25" customHeight="1" x14ac:dyDescent="0.2">
      <c r="A108" s="35" t="s">
        <v>135</v>
      </c>
      <c r="B108" s="35"/>
      <c r="C108" s="35"/>
      <c r="D108" s="35"/>
      <c r="E108" s="35"/>
      <c r="F108" s="35"/>
      <c r="G108" s="9">
        <f>SUM(G48:G107)</f>
        <v>964.35000000000014</v>
      </c>
      <c r="H108" s="9"/>
    </row>
    <row r="109" spans="1:8" ht="11.25" customHeight="1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103.19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82.55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10.32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20.64</v>
      </c>
      <c r="G119" s="3">
        <v>20.64</v>
      </c>
      <c r="H119" s="3" t="s">
        <v>126</v>
      </c>
    </row>
    <row r="120" spans="1:8" ht="11.25" customHeight="1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71.61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10.73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9.91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33.78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88.2</v>
      </c>
      <c r="G124" s="3">
        <v>88.2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20.64</v>
      </c>
      <c r="G125" s="3">
        <v>20.64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94.73</v>
      </c>
      <c r="G126" s="3">
        <v>94.73</v>
      </c>
      <c r="H126" s="3"/>
    </row>
    <row r="127" spans="1:8" ht="11.25" customHeight="1" x14ac:dyDescent="0.2">
      <c r="A127" s="3" t="s">
        <v>153</v>
      </c>
      <c r="B127" s="3">
        <v>0</v>
      </c>
      <c r="C127" s="3" t="s">
        <v>126</v>
      </c>
      <c r="D127" s="3" t="s">
        <v>19</v>
      </c>
      <c r="E127" s="3">
        <v>0</v>
      </c>
      <c r="F127" s="3">
        <v>0</v>
      </c>
      <c r="G127" s="3">
        <v>10.94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144.46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101.12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123.83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105.25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61.91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18.57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22.7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47.98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61.91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10.32</v>
      </c>
      <c r="H153" s="3"/>
    </row>
    <row r="154" spans="1:8" s="10" customFormat="1" ht="11.25" customHeight="1" x14ac:dyDescent="0.2">
      <c r="A154" s="35" t="s">
        <v>180</v>
      </c>
      <c r="B154" s="35"/>
      <c r="C154" s="35"/>
      <c r="D154" s="35"/>
      <c r="E154" s="35"/>
      <c r="F154" s="35"/>
      <c r="G154" s="9">
        <f>SUM(G111:G153)</f>
        <v>1255.2900000000002</v>
      </c>
      <c r="H154" s="9"/>
    </row>
    <row r="155" spans="1:8" ht="11.25" customHeight="1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16</v>
      </c>
      <c r="F156" s="3">
        <v>113.75</v>
      </c>
      <c r="G156" s="3">
        <v>664.3</v>
      </c>
      <c r="H156" s="3" t="s">
        <v>156</v>
      </c>
    </row>
    <row r="157" spans="1:8" s="10" customFormat="1" ht="11.25" customHeight="1" x14ac:dyDescent="0.2">
      <c r="A157" s="35" t="s">
        <v>183</v>
      </c>
      <c r="B157" s="35"/>
      <c r="C157" s="35"/>
      <c r="D157" s="35"/>
      <c r="E157" s="35"/>
      <c r="F157" s="35"/>
      <c r="G157" s="9">
        <f>SUM(G156)</f>
        <v>664.3</v>
      </c>
      <c r="H157" s="9"/>
    </row>
    <row r="158" spans="1:8" ht="11.25" customHeight="1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8</v>
      </c>
      <c r="F160" s="3">
        <v>1404.38</v>
      </c>
      <c r="G160" s="3">
        <v>134.82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5" t="s">
        <v>188</v>
      </c>
      <c r="B162" s="35"/>
      <c r="C162" s="35"/>
      <c r="D162" s="35"/>
      <c r="E162" s="35"/>
      <c r="F162" s="35"/>
      <c r="G162" s="9">
        <f>SUM(G159:G161)</f>
        <v>134.82</v>
      </c>
      <c r="H162" s="9"/>
    </row>
    <row r="163" spans="1:8" ht="11.25" customHeight="1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16.68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5" t="s">
        <v>193</v>
      </c>
      <c r="B167" s="35"/>
      <c r="C167" s="35"/>
      <c r="D167" s="35"/>
      <c r="E167" s="35"/>
      <c r="F167" s="35"/>
      <c r="G167" s="9">
        <f>SUM(G164:G166)</f>
        <v>16.68</v>
      </c>
      <c r="H167" s="9"/>
    </row>
    <row r="168" spans="1:8" ht="11.25" customHeight="1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ht="11.25" customHeight="1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10.73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9.91</v>
      </c>
      <c r="H174" s="3" t="s">
        <v>200</v>
      </c>
    </row>
    <row r="175" spans="1:8" s="10" customFormat="1" ht="11.25" customHeight="1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20.64</v>
      </c>
      <c r="H175" s="9"/>
    </row>
    <row r="176" spans="1:8" ht="11.25" customHeight="1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546.245</v>
      </c>
      <c r="H177" s="3"/>
    </row>
    <row r="178" spans="1:8" s="10" customFormat="1" ht="11.25" customHeight="1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546.245</v>
      </c>
      <c r="H178" s="9"/>
    </row>
    <row r="179" spans="1:8" ht="11.25" customHeight="1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287.57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287.57</v>
      </c>
      <c r="H184" s="9"/>
    </row>
    <row r="185" spans="1:8" ht="11.25" customHeight="1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22.76</v>
      </c>
      <c r="H186" s="3" t="s">
        <v>25</v>
      </c>
    </row>
    <row r="187" spans="1:8" ht="11.25" customHeight="1" x14ac:dyDescent="0.2">
      <c r="A187" s="3" t="s">
        <v>213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11.42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34.18</v>
      </c>
      <c r="H193" s="9"/>
    </row>
    <row r="194" spans="1:8" ht="11.25" customHeight="1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5" t="s">
        <v>237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238</v>
      </c>
      <c r="B206" s="35"/>
      <c r="C206" s="35"/>
      <c r="D206" s="35"/>
      <c r="E206" s="35"/>
      <c r="F206" s="35"/>
      <c r="G206" s="9">
        <f>G36+G41+G44+G108+G154+G157+G162+G167+G171+G175+G178+G184+G193+G205</f>
        <v>5908.4620000000004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81" workbookViewId="0">
      <selection activeCell="A232" sqref="A232"/>
    </sheetView>
  </sheetViews>
  <sheetFormatPr defaultRowHeight="11.25" x14ac:dyDescent="0.2"/>
  <cols>
    <col min="1" max="1" width="35.7109375" style="4" customWidth="1"/>
    <col min="2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4" t="s">
        <v>245</v>
      </c>
      <c r="B4" s="13"/>
      <c r="C4" s="13"/>
      <c r="D4" s="12"/>
      <c r="E4" s="12"/>
      <c r="F4" s="12"/>
      <c r="G4" s="12">
        <v>628.80999999999995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335.2</v>
      </c>
      <c r="F6" s="3">
        <v>2.42</v>
      </c>
      <c r="G6" s="25">
        <f t="shared" ref="G6:G25" si="0">ROUND(E6*F6*B6/1000,2)</f>
        <v>243.36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335.2</v>
      </c>
      <c r="F7" s="3">
        <v>3.42</v>
      </c>
      <c r="G7" s="25">
        <f t="shared" si="0"/>
        <v>13.76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1675.8</v>
      </c>
      <c r="F8" s="3">
        <v>2.11</v>
      </c>
      <c r="G8" s="25">
        <f t="shared" si="0"/>
        <v>183.87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1675.8</v>
      </c>
      <c r="F9" s="3">
        <v>2.69</v>
      </c>
      <c r="G9" s="25">
        <f t="shared" si="0"/>
        <v>54.09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365.9</v>
      </c>
      <c r="F10" s="3">
        <v>3.26</v>
      </c>
      <c r="G10" s="25">
        <f t="shared" si="0"/>
        <v>357.85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3">
        <v>20.81</v>
      </c>
      <c r="G11" s="25">
        <f t="shared" si="0"/>
        <v>51.94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17.600000000000001</v>
      </c>
      <c r="F12" s="3">
        <v>3.45</v>
      </c>
      <c r="G12" s="25">
        <f t="shared" si="0"/>
        <v>18.22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163.19999999999999</v>
      </c>
      <c r="F14" s="3">
        <v>8.8699999999999992</v>
      </c>
      <c r="G14" s="25">
        <f t="shared" si="0"/>
        <v>1.45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4434.3999999999996</v>
      </c>
      <c r="F15" s="3">
        <v>2.95</v>
      </c>
      <c r="G15" s="25">
        <f t="shared" si="0"/>
        <v>13.08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496</v>
      </c>
      <c r="F16" s="3">
        <v>1.83</v>
      </c>
      <c r="G16" s="25">
        <f t="shared" si="0"/>
        <v>0.91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25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21.1</v>
      </c>
      <c r="F18" s="3">
        <v>4.28</v>
      </c>
      <c r="G18" s="25">
        <f t="shared" si="0"/>
        <v>0.18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5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2.77</v>
      </c>
      <c r="G20" s="25">
        <f t="shared" si="0"/>
        <v>0.16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47.9</v>
      </c>
      <c r="F21" s="3">
        <v>2.64</v>
      </c>
      <c r="G21" s="25">
        <f t="shared" si="0"/>
        <v>0.13</v>
      </c>
      <c r="H21" s="3" t="s">
        <v>25</v>
      </c>
    </row>
    <row r="22" spans="1:8" ht="11.25" customHeight="1" x14ac:dyDescent="0.2">
      <c r="A22" s="3" t="s">
        <v>34</v>
      </c>
      <c r="B22" s="3">
        <v>2</v>
      </c>
      <c r="C22" s="3" t="s">
        <v>10</v>
      </c>
      <c r="D22" s="3" t="s">
        <v>19</v>
      </c>
      <c r="E22" s="3">
        <v>0</v>
      </c>
      <c r="F22" s="3">
        <v>0</v>
      </c>
      <c r="G22" s="25">
        <f t="shared" si="0"/>
        <v>0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47.9</v>
      </c>
      <c r="F23" s="3">
        <v>2.64</v>
      </c>
      <c r="G23" s="25">
        <f t="shared" si="0"/>
        <v>0.13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28.2</v>
      </c>
      <c r="F24" s="3">
        <v>2.14</v>
      </c>
      <c r="G24" s="25">
        <f t="shared" si="0"/>
        <v>0.06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2604</v>
      </c>
      <c r="F25" s="3">
        <v>2.15</v>
      </c>
      <c r="G25" s="25">
        <f t="shared" si="0"/>
        <v>11.2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42.03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1953</v>
      </c>
      <c r="F32" s="3">
        <v>1.77</v>
      </c>
      <c r="G32" s="25">
        <f t="shared" ref="G32:G33" si="1">ROUND(E32*F32*B32/1000,2)</f>
        <v>3.46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1744</v>
      </c>
      <c r="F33" s="3">
        <v>1.77</v>
      </c>
      <c r="G33" s="25">
        <f t="shared" si="1"/>
        <v>3.09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48</v>
      </c>
      <c r="F35" s="3">
        <v>8.7899999999999991</v>
      </c>
      <c r="G35" s="25">
        <f t="shared" ref="G35:G36" si="2">ROUND(E35*F35*B35/1000,2)</f>
        <v>154.41999999999999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164</v>
      </c>
      <c r="F36" s="3">
        <v>3.81</v>
      </c>
      <c r="G36" s="25">
        <f t="shared" si="2"/>
        <v>15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1168.3900000000001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4.0999999999999996</v>
      </c>
      <c r="F39" s="3">
        <v>198.69</v>
      </c>
      <c r="G39" s="25">
        <f t="shared" ref="G39" si="3">ROUND(E39*F39*B39/1000,2)</f>
        <v>298.14999999999998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4.0999999999999996</v>
      </c>
      <c r="F41" s="3">
        <v>244.25</v>
      </c>
      <c r="G41" s="25">
        <f t="shared" ref="G41" si="4">ROUND(E41*F41*B41/1000,2)</f>
        <v>366.52</v>
      </c>
      <c r="H41" s="3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664.67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1.3</v>
      </c>
      <c r="F44" s="3">
        <v>537.61</v>
      </c>
      <c r="G44" s="25">
        <f t="shared" ref="G44" si="5">ROUND(E44*F44*B44/1000,2)</f>
        <v>255.79</v>
      </c>
      <c r="H44" s="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255.79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118.17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10.32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21.67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19.61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24.39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41.28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103.19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9.91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10.73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41.28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103.19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59.85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63.98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10.94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9.6999999999999993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20.64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206.38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103.19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978.42000000000007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6">
        <v>109.38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28">
        <v>87.5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26">
        <v>10.94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68.37</v>
      </c>
      <c r="G120" s="26">
        <v>68.37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26">
        <v>75.91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26">
        <v>11.37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26">
        <v>10.51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26">
        <v>35.81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70.38</v>
      </c>
      <c r="G125" s="26">
        <v>70.38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8.8800000000000008</v>
      </c>
      <c r="G126" s="26">
        <v>8.8800000000000008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26.41</v>
      </c>
      <c r="G127" s="26">
        <v>26.41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10.94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6">
        <v>153.13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6">
        <v>107.19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6">
        <v>131.26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6">
        <v>111.57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26">
        <v>65.62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6">
        <v>19.68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22.7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6">
        <v>39.880000000000003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91.91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30.32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1299.6600000000003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16</v>
      </c>
      <c r="F157" s="3">
        <v>104.82</v>
      </c>
      <c r="G157" s="27">
        <f t="shared" ref="G157" si="6">ROUND(E157*F157*B157/1000,2)</f>
        <v>613.83000000000004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613.83000000000004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8</v>
      </c>
      <c r="F161" s="3">
        <v>1281.72</v>
      </c>
      <c r="G161" s="27">
        <f t="shared" ref="G161" si="7">ROUND(E161*F161*B161/1000,2)</f>
        <v>123.05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123.05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6">
        <v>30.98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30.98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6">
        <v>71.150000000000006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58.32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129.47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6">
        <v>264.14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264.14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6">
        <v>94.69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94.69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24.13</v>
      </c>
      <c r="H187" s="3" t="s">
        <v>25</v>
      </c>
    </row>
    <row r="188" spans="1:8" ht="11.25" customHeight="1" x14ac:dyDescent="0.2">
      <c r="A188" s="3" t="s">
        <v>213</v>
      </c>
      <c r="B188" s="3">
        <v>12</v>
      </c>
      <c r="C188" s="3" t="s">
        <v>10</v>
      </c>
      <c r="D188" s="3" t="s">
        <v>71</v>
      </c>
      <c r="E188" s="3">
        <v>0</v>
      </c>
      <c r="F188" s="3">
        <v>0</v>
      </c>
      <c r="G188" s="3">
        <v>12.11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36.239999999999995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6288.1399999999994</v>
      </c>
      <c r="H207" s="14"/>
    </row>
    <row r="209" spans="1:8" hidden="1" x14ac:dyDescent="0.2">
      <c r="E209" s="4" t="s">
        <v>241</v>
      </c>
      <c r="F209" s="4">
        <f>(25.51*6+26.53*6)/12</f>
        <v>26.02</v>
      </c>
      <c r="G209" s="19">
        <f>G207*1000/F210/12</f>
        <v>26.020004502088835</v>
      </c>
      <c r="H209" s="20">
        <f>F209/G209</f>
        <v>0.99999982697586254</v>
      </c>
    </row>
    <row r="210" spans="1:8" hidden="1" x14ac:dyDescent="0.2">
      <c r="E210" s="4" t="s">
        <v>242</v>
      </c>
      <c r="F210" s="21">
        <v>20138.8</v>
      </c>
      <c r="G210" s="22">
        <f>F210*F209*12/1000</f>
        <v>6288.1389120000003</v>
      </c>
    </row>
    <row r="211" spans="1:8" hidden="1" x14ac:dyDescent="0.2">
      <c r="G211" s="19"/>
    </row>
    <row r="212" spans="1:8" hidden="1" x14ac:dyDescent="0.2">
      <c r="F212" s="4" t="s">
        <v>243</v>
      </c>
      <c r="G212" s="19">
        <f>G210-G207</f>
        <v>-1.0879999990720535E-3</v>
      </c>
      <c r="H212" s="23">
        <f>G214-G207</f>
        <v>-628.81497919999856</v>
      </c>
    </row>
    <row r="213" spans="1:8" hidden="1" x14ac:dyDescent="0.2">
      <c r="G213" s="19"/>
    </row>
    <row r="214" spans="1:8" hidden="1" x14ac:dyDescent="0.2">
      <c r="G214" s="19">
        <f>G210*0.9</f>
        <v>5659.3250208000009</v>
      </c>
    </row>
    <row r="215" spans="1:8" hidden="1" x14ac:dyDescent="0.2">
      <c r="F215" s="4" t="s">
        <v>244</v>
      </c>
      <c r="G215" s="22">
        <f>G210*0.1</f>
        <v>628.81389120000006</v>
      </c>
    </row>
    <row r="216" spans="1:8" hidden="1" x14ac:dyDescent="0.2">
      <c r="G216" s="19">
        <f>SUM(G214:G215)</f>
        <v>6288.1389120000013</v>
      </c>
    </row>
    <row r="217" spans="1:8" hidden="1" x14ac:dyDescent="0.2"/>
    <row r="218" spans="1:8" hidden="1" x14ac:dyDescent="0.2"/>
    <row r="220" spans="1:8" x14ac:dyDescent="0.2">
      <c r="A220" s="32" t="s">
        <v>246</v>
      </c>
      <c r="B220" s="32"/>
      <c r="C220" s="32"/>
      <c r="D220" s="32"/>
      <c r="E220" s="32"/>
      <c r="F220" s="32"/>
      <c r="G220" s="3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190" workbookViewId="0">
      <selection activeCell="A220" sqref="A220:G233"/>
    </sheetView>
  </sheetViews>
  <sheetFormatPr defaultRowHeight="15" x14ac:dyDescent="0.2"/>
  <cols>
    <col min="1" max="1" width="35.7109375" style="4" customWidth="1"/>
    <col min="2" max="16384" width="9.140625" style="4"/>
  </cols>
  <sheetData>
    <row r="1" spans="1:11" s="1" customFormat="1" ht="15.75" x14ac:dyDescent="0.25">
      <c r="A1" s="5" t="s">
        <v>248</v>
      </c>
    </row>
    <row r="2" spans="1:11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1" ht="11.25" customHeight="1" x14ac:dyDescent="0.2">
      <c r="A3" s="31" t="s">
        <v>1</v>
      </c>
      <c r="B3" s="6" t="s">
        <v>2</v>
      </c>
      <c r="C3" s="8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</row>
    <row r="4" spans="1:11" ht="11.25" customHeight="1" x14ac:dyDescent="0.2">
      <c r="A4" s="24" t="s">
        <v>245</v>
      </c>
      <c r="B4" s="30"/>
      <c r="C4" s="30"/>
      <c r="D4" s="31"/>
      <c r="E4" s="31"/>
      <c r="F4" s="31"/>
      <c r="G4" s="31">
        <v>641.14</v>
      </c>
      <c r="H4" s="31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335.2</v>
      </c>
      <c r="F6" s="3">
        <v>2.4700000000000002</v>
      </c>
      <c r="G6" s="25">
        <f t="shared" ref="G6:G25" si="0">ROUND(E6*F6*B6/1000,2)</f>
        <v>247.56</v>
      </c>
      <c r="H6" s="3" t="s">
        <v>12</v>
      </c>
      <c r="K6" s="4">
        <f>ROUND(F6*1.02,2)</f>
        <v>2.52</v>
      </c>
    </row>
    <row r="7" spans="1:11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335.2</v>
      </c>
      <c r="F7" s="3">
        <v>3.49</v>
      </c>
      <c r="G7" s="25">
        <f t="shared" si="0"/>
        <v>14.04</v>
      </c>
      <c r="H7" s="3"/>
      <c r="K7" s="4">
        <f t="shared" ref="K7:K44" si="1">ROUND(F7*1.02,2)</f>
        <v>3.56</v>
      </c>
    </row>
    <row r="8" spans="1:11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1675.8</v>
      </c>
      <c r="F8" s="3">
        <v>2.15</v>
      </c>
      <c r="G8" s="25">
        <f t="shared" si="0"/>
        <v>187.35</v>
      </c>
      <c r="H8" s="3" t="s">
        <v>15</v>
      </c>
      <c r="K8" s="4">
        <f t="shared" si="1"/>
        <v>2.19</v>
      </c>
    </row>
    <row r="9" spans="1:11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1675.8</v>
      </c>
      <c r="F9" s="3">
        <v>2.74</v>
      </c>
      <c r="G9" s="25">
        <f t="shared" si="0"/>
        <v>55.1</v>
      </c>
      <c r="H9" s="3"/>
      <c r="K9" s="4">
        <f t="shared" si="1"/>
        <v>2.79</v>
      </c>
    </row>
    <row r="10" spans="1:11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365.9</v>
      </c>
      <c r="F10" s="3">
        <v>3.33</v>
      </c>
      <c r="G10" s="25">
        <f t="shared" si="0"/>
        <v>364.32</v>
      </c>
      <c r="H10" s="3" t="s">
        <v>15</v>
      </c>
      <c r="K10" s="4">
        <f t="shared" si="1"/>
        <v>3.4</v>
      </c>
    </row>
    <row r="11" spans="1:11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48</v>
      </c>
      <c r="F11" s="3">
        <v>21.23</v>
      </c>
      <c r="G11" s="25">
        <f t="shared" si="0"/>
        <v>52.99</v>
      </c>
      <c r="H11" s="3" t="s">
        <v>12</v>
      </c>
      <c r="K11" s="4">
        <f t="shared" si="1"/>
        <v>21.65</v>
      </c>
    </row>
    <row r="12" spans="1:11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17.600000000000001</v>
      </c>
      <c r="F12" s="3">
        <v>3.52</v>
      </c>
      <c r="G12" s="25">
        <f t="shared" si="0"/>
        <v>18.52</v>
      </c>
      <c r="H12" s="3" t="s">
        <v>12</v>
      </c>
      <c r="K12" s="4">
        <f t="shared" si="1"/>
        <v>3.59</v>
      </c>
    </row>
    <row r="13" spans="1:11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23</v>
      </c>
      <c r="K13" s="4">
        <f t="shared" si="1"/>
        <v>0</v>
      </c>
    </row>
    <row r="14" spans="1:11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163.19999999999999</v>
      </c>
      <c r="F14" s="3">
        <v>9.0500000000000007</v>
      </c>
      <c r="G14" s="25">
        <f t="shared" si="0"/>
        <v>1.48</v>
      </c>
      <c r="H14" s="3" t="s">
        <v>25</v>
      </c>
      <c r="K14" s="4">
        <f t="shared" si="1"/>
        <v>9.23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4434.3999999999996</v>
      </c>
      <c r="F15" s="3">
        <v>3.01</v>
      </c>
      <c r="G15" s="25">
        <f t="shared" si="0"/>
        <v>13.35</v>
      </c>
      <c r="H15" s="3" t="s">
        <v>25</v>
      </c>
      <c r="K15" s="4">
        <f t="shared" si="1"/>
        <v>3.07</v>
      </c>
    </row>
    <row r="16" spans="1:11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496</v>
      </c>
      <c r="F16" s="3">
        <v>1.87</v>
      </c>
      <c r="G16" s="25">
        <f t="shared" si="0"/>
        <v>0.93</v>
      </c>
      <c r="H16" s="3" t="s">
        <v>25</v>
      </c>
      <c r="K16" s="4">
        <f t="shared" si="1"/>
        <v>1.91</v>
      </c>
    </row>
    <row r="17" spans="1:11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3">
        <v>0</v>
      </c>
      <c r="G17" s="25">
        <f t="shared" si="0"/>
        <v>0</v>
      </c>
      <c r="H17" s="3" t="s">
        <v>25</v>
      </c>
      <c r="K17" s="4">
        <f t="shared" si="1"/>
        <v>0</v>
      </c>
    </row>
    <row r="18" spans="1:11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21.1</v>
      </c>
      <c r="F18" s="3">
        <v>4.37</v>
      </c>
      <c r="G18" s="25">
        <f t="shared" si="0"/>
        <v>0.18</v>
      </c>
      <c r="H18" s="3" t="s">
        <v>30</v>
      </c>
      <c r="K18" s="4">
        <f t="shared" si="1"/>
        <v>4.46</v>
      </c>
    </row>
    <row r="19" spans="1:11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25">
        <f t="shared" si="0"/>
        <v>0</v>
      </c>
      <c r="H19" s="3" t="s">
        <v>25</v>
      </c>
      <c r="K19" s="4">
        <f t="shared" si="1"/>
        <v>0</v>
      </c>
    </row>
    <row r="20" spans="1:11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2.83</v>
      </c>
      <c r="G20" s="25">
        <f t="shared" si="0"/>
        <v>0.16</v>
      </c>
      <c r="H20" s="3" t="s">
        <v>25</v>
      </c>
      <c r="K20" s="4">
        <f t="shared" si="1"/>
        <v>2.89</v>
      </c>
    </row>
    <row r="21" spans="1:11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47.9</v>
      </c>
      <c r="F21" s="3">
        <v>2.69</v>
      </c>
      <c r="G21" s="25">
        <f t="shared" si="0"/>
        <v>0.13</v>
      </c>
      <c r="H21" s="3" t="s">
        <v>25</v>
      </c>
      <c r="K21" s="4">
        <f t="shared" si="1"/>
        <v>2.74</v>
      </c>
    </row>
    <row r="22" spans="1:11" ht="11.25" customHeight="1" x14ac:dyDescent="0.2">
      <c r="A22" s="3" t="s">
        <v>34</v>
      </c>
      <c r="B22" s="3">
        <v>2</v>
      </c>
      <c r="C22" s="3" t="s">
        <v>10</v>
      </c>
      <c r="D22" s="3" t="s">
        <v>19</v>
      </c>
      <c r="E22" s="3">
        <v>0</v>
      </c>
      <c r="F22" s="3">
        <v>0</v>
      </c>
      <c r="G22" s="25">
        <f t="shared" si="0"/>
        <v>0</v>
      </c>
      <c r="H22" s="3" t="s">
        <v>30</v>
      </c>
      <c r="K22" s="4">
        <f t="shared" si="1"/>
        <v>0</v>
      </c>
    </row>
    <row r="23" spans="1:11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47.9</v>
      </c>
      <c r="F23" s="3">
        <v>2.69</v>
      </c>
      <c r="G23" s="25">
        <f t="shared" si="0"/>
        <v>0.13</v>
      </c>
      <c r="H23" s="3" t="s">
        <v>25</v>
      </c>
      <c r="K23" s="4">
        <f t="shared" si="1"/>
        <v>2.74</v>
      </c>
    </row>
    <row r="24" spans="1:11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28.2</v>
      </c>
      <c r="F24" s="3">
        <v>2.1800000000000002</v>
      </c>
      <c r="G24" s="25">
        <f t="shared" si="0"/>
        <v>0.06</v>
      </c>
      <c r="H24" s="3" t="s">
        <v>25</v>
      </c>
      <c r="K24" s="4">
        <f t="shared" si="1"/>
        <v>2.2200000000000002</v>
      </c>
    </row>
    <row r="25" spans="1:11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2604</v>
      </c>
      <c r="F25" s="3">
        <v>2.19</v>
      </c>
      <c r="G25" s="25">
        <f t="shared" si="0"/>
        <v>11.41</v>
      </c>
      <c r="H25" s="3" t="s">
        <v>30</v>
      </c>
      <c r="K25" s="4">
        <f t="shared" si="1"/>
        <v>2.23</v>
      </c>
    </row>
    <row r="26" spans="1:11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K27" s="4">
        <f t="shared" si="1"/>
        <v>0</v>
      </c>
    </row>
    <row r="28" spans="1:11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K28" s="4">
        <f t="shared" si="1"/>
        <v>0</v>
      </c>
    </row>
    <row r="29" spans="1:11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45.03</v>
      </c>
      <c r="H30" s="3" t="s">
        <v>48</v>
      </c>
      <c r="K30" s="4">
        <f t="shared" si="1"/>
        <v>0</v>
      </c>
    </row>
    <row r="31" spans="1:11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K31" s="4">
        <f t="shared" si="1"/>
        <v>0</v>
      </c>
    </row>
    <row r="32" spans="1:11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1953</v>
      </c>
      <c r="F32" s="3">
        <v>1.81</v>
      </c>
      <c r="G32" s="25">
        <f t="shared" ref="G32:G33" si="2">ROUND(E32*F32*B32/1000,2)</f>
        <v>3.53</v>
      </c>
      <c r="H32" s="3" t="s">
        <v>25</v>
      </c>
      <c r="K32" s="4">
        <f t="shared" si="1"/>
        <v>1.85</v>
      </c>
    </row>
    <row r="33" spans="1:11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1744</v>
      </c>
      <c r="F33" s="3">
        <v>1.81</v>
      </c>
      <c r="G33" s="25">
        <f t="shared" si="2"/>
        <v>3.16</v>
      </c>
      <c r="H33" s="3" t="s">
        <v>25</v>
      </c>
      <c r="K33" s="4">
        <f t="shared" si="1"/>
        <v>1.85</v>
      </c>
    </row>
    <row r="34" spans="1:11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48</v>
      </c>
      <c r="F35" s="3">
        <v>8.9700000000000006</v>
      </c>
      <c r="G35" s="25">
        <f t="shared" ref="G35:G36" si="3">ROUND(E35*F35*B35/1000,2)</f>
        <v>157.15</v>
      </c>
      <c r="H35" s="3"/>
      <c r="K35" s="4">
        <f t="shared" si="1"/>
        <v>9.15</v>
      </c>
    </row>
    <row r="36" spans="1:11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164</v>
      </c>
      <c r="F36" s="3">
        <v>3.89</v>
      </c>
      <c r="G36" s="25">
        <f t="shared" si="3"/>
        <v>15.31</v>
      </c>
      <c r="H36" s="3"/>
      <c r="K36" s="4">
        <f t="shared" si="1"/>
        <v>3.97</v>
      </c>
    </row>
    <row r="37" spans="1:11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9">
        <f>SUM(G6:G36)</f>
        <v>1191.8899999999999</v>
      </c>
      <c r="H37" s="29"/>
      <c r="K37" s="4"/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4.0999999999999996</v>
      </c>
      <c r="F39" s="3">
        <v>202.66</v>
      </c>
      <c r="G39" s="25">
        <f t="shared" ref="G39" si="4">ROUND(E39*F39*B39/1000,2)</f>
        <v>303.27999999999997</v>
      </c>
      <c r="H39" s="3" t="s">
        <v>12</v>
      </c>
      <c r="K39" s="4">
        <f t="shared" si="1"/>
        <v>206.71</v>
      </c>
    </row>
    <row r="40" spans="1:11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4.0999999999999996</v>
      </c>
      <c r="F41" s="3">
        <v>249.14</v>
      </c>
      <c r="G41" s="25">
        <f t="shared" ref="G41" si="5">ROUND(E41*F41*B41/1000,2)</f>
        <v>372.84</v>
      </c>
      <c r="H41" s="3"/>
      <c r="K41" s="4">
        <f t="shared" si="1"/>
        <v>254.12</v>
      </c>
    </row>
    <row r="42" spans="1:11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9">
        <f>SUM(G39:G41)</f>
        <v>676.11999999999989</v>
      </c>
      <c r="H42" s="29"/>
      <c r="K42" s="4"/>
    </row>
    <row r="43" spans="1:11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1.3</v>
      </c>
      <c r="F44" s="3">
        <v>548.36</v>
      </c>
      <c r="G44" s="25">
        <f t="shared" ref="G44" si="6">ROUND(E44*F44*B44/1000,2)</f>
        <v>260.2</v>
      </c>
      <c r="H44" s="3"/>
      <c r="K44" s="4">
        <f t="shared" si="1"/>
        <v>559.33000000000004</v>
      </c>
    </row>
    <row r="45" spans="1:11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9">
        <f>SUM(G44)</f>
        <v>260.2</v>
      </c>
      <c r="H45" s="29"/>
    </row>
    <row r="46" spans="1:11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118.17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10.32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21.67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19.61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24.39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41.28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103.19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9.91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10.73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41.28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103.19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59.85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63.98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10.94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9.6999999999999993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20.64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206.38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103.19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29">
        <f>SUM(G49:G108)</f>
        <v>978.42000000000007</v>
      </c>
      <c r="H109" s="29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6">
        <v>109.38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28">
        <v>87.5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26">
        <v>10.94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68.37</v>
      </c>
      <c r="G120" s="26">
        <v>68.37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26">
        <v>75.91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26">
        <v>11.37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26">
        <v>10.51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26">
        <v>35.81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70.38</v>
      </c>
      <c r="G125" s="26">
        <v>70.38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8.8800000000000008</v>
      </c>
      <c r="G126" s="26">
        <v>8.8800000000000008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26.41</v>
      </c>
      <c r="G127" s="26">
        <v>26.41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10.94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6">
        <v>153.13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6">
        <v>107.19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6">
        <v>131.26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6">
        <v>111.57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26">
        <v>65.62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6">
        <v>19.68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22.7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6">
        <v>39.880000000000003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91.91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30.32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29">
        <f>SUM(G112:G154)</f>
        <v>1299.6600000000003</v>
      </c>
      <c r="H155" s="29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16</v>
      </c>
      <c r="F157" s="3">
        <f>ROUND(G157/E157/B157*1000,2)</f>
        <v>105.11</v>
      </c>
      <c r="G157" s="27">
        <v>613.83000000000004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9">
        <f>SUM(G157)</f>
        <v>613.83000000000004</v>
      </c>
      <c r="H158" s="29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8</v>
      </c>
      <c r="F161" s="3">
        <f>ROUND(G161/E161/B161*1000,2)</f>
        <v>1281.77</v>
      </c>
      <c r="G161" s="27">
        <v>123.05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9">
        <f>SUM(G160:G162)</f>
        <v>123.05</v>
      </c>
      <c r="H163" s="29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6">
        <v>30.98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9">
        <f>SUM(G165:G167)</f>
        <v>30.98</v>
      </c>
      <c r="H168" s="29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9">
        <f>SUM(G170:G171)</f>
        <v>0</v>
      </c>
      <c r="H172" s="29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6">
        <v>71.150000000000006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58.32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9">
        <f>SUM(G174:G175)</f>
        <v>129.47</v>
      </c>
      <c r="H176" s="29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9">
        <f>264.14+40</f>
        <v>304.14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9">
        <f>SUM(G178)</f>
        <v>304.14</v>
      </c>
      <c r="H179" s="29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9">
        <f>94.69+31.56</f>
        <v>126.25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9">
        <f>SUM(G182:G184)</f>
        <v>126.25</v>
      </c>
      <c r="H185" s="29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24.13</v>
      </c>
      <c r="H187" s="3" t="s">
        <v>25</v>
      </c>
    </row>
    <row r="188" spans="1:8" ht="11.25" customHeight="1" x14ac:dyDescent="0.2">
      <c r="A188" s="3" t="s">
        <v>213</v>
      </c>
      <c r="B188" s="3">
        <v>12</v>
      </c>
      <c r="C188" s="3" t="s">
        <v>10</v>
      </c>
      <c r="D188" s="3" t="s">
        <v>71</v>
      </c>
      <c r="E188" s="3">
        <v>0</v>
      </c>
      <c r="F188" s="3">
        <v>0</v>
      </c>
      <c r="G188" s="3">
        <v>12.11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9">
        <f>SUM(G187:G193)</f>
        <v>36.239999999999995</v>
      </c>
      <c r="H194" s="29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29">
        <f>SUM(G196:G205)</f>
        <v>0</v>
      </c>
      <c r="H206" s="29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9">
        <f>G37+G42+G45+G109+G155+G158+G163+G168+G172+G176+G179+G185+G194+G206+G4</f>
        <v>6411.39</v>
      </c>
      <c r="H207" s="29"/>
    </row>
    <row r="209" spans="1:8" ht="11.25" x14ac:dyDescent="0.2">
      <c r="E209" s="4" t="s">
        <v>241</v>
      </c>
      <c r="F209" s="4">
        <v>26.53</v>
      </c>
      <c r="G209" s="19">
        <f>G207*1000/F210/12</f>
        <v>26.530006753133254</v>
      </c>
      <c r="H209" s="20">
        <f>F209/G209</f>
        <v>0.99999974545301418</v>
      </c>
    </row>
    <row r="210" spans="1:8" ht="11.25" x14ac:dyDescent="0.2">
      <c r="E210" s="4" t="s">
        <v>242</v>
      </c>
      <c r="F210" s="21">
        <v>20138.8</v>
      </c>
      <c r="G210" s="22">
        <f>F210*F209*12/1000</f>
        <v>6411.3883680000008</v>
      </c>
    </row>
    <row r="211" spans="1:8" ht="11.25" x14ac:dyDescent="0.2">
      <c r="G211" s="19"/>
    </row>
    <row r="212" spans="1:8" ht="11.25" x14ac:dyDescent="0.2">
      <c r="F212" s="4" t="s">
        <v>243</v>
      </c>
      <c r="G212" s="19">
        <f>G210-G207</f>
        <v>-1.6319999995175749E-3</v>
      </c>
      <c r="H212" s="23">
        <f>G214-G207</f>
        <v>-641.14046879999933</v>
      </c>
    </row>
    <row r="213" spans="1:8" ht="11.25" x14ac:dyDescent="0.2">
      <c r="G213" s="19"/>
    </row>
    <row r="214" spans="1:8" ht="11.25" x14ac:dyDescent="0.2">
      <c r="G214" s="19">
        <f>G210*0.9</f>
        <v>5770.249531200001</v>
      </c>
    </row>
    <row r="215" spans="1:8" ht="11.25" x14ac:dyDescent="0.2">
      <c r="F215" s="4" t="s">
        <v>244</v>
      </c>
      <c r="G215" s="22">
        <f>G210*0.1</f>
        <v>641.13883680000015</v>
      </c>
    </row>
    <row r="216" spans="1:8" ht="11.25" x14ac:dyDescent="0.2">
      <c r="G216" s="19">
        <f>SUM(G214:G215)</f>
        <v>6411.3883680000008</v>
      </c>
    </row>
    <row r="217" spans="1:8" ht="11.25" x14ac:dyDescent="0.2"/>
    <row r="218" spans="1:8" ht="11.25" x14ac:dyDescent="0.2"/>
    <row r="220" spans="1:8" ht="12.75" x14ac:dyDescent="0.2">
      <c r="A220" s="10" t="s">
        <v>249</v>
      </c>
      <c r="B220" s="10"/>
      <c r="C220" s="10"/>
      <c r="D220" s="10"/>
      <c r="E220" s="10"/>
      <c r="F220" s="10"/>
      <c r="G220" s="10" t="s">
        <v>250</v>
      </c>
    </row>
    <row r="221" spans="1:8" ht="11.25" x14ac:dyDescent="0.2"/>
    <row r="222" spans="1:8" ht="11.25" x14ac:dyDescent="0.2"/>
    <row r="223" spans="1:8" ht="11.25" x14ac:dyDescent="0.2"/>
    <row r="224" spans="1:8" ht="12.75" x14ac:dyDescent="0.2">
      <c r="A224" s="10" t="s">
        <v>251</v>
      </c>
      <c r="B224" s="10"/>
      <c r="C224" s="10"/>
      <c r="D224" s="10"/>
      <c r="E224" s="10"/>
      <c r="F224" s="10"/>
      <c r="G224" s="10" t="s">
        <v>252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/>
    <row r="232" spans="1:1" ht="11.25" x14ac:dyDescent="0.2">
      <c r="A232" s="4" t="s">
        <v>253</v>
      </c>
    </row>
    <row r="233" spans="1:1" ht="11.25" x14ac:dyDescent="0.2">
      <c r="A233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2016-11-09T11:51:26Z</dcterms:modified>
</cp:coreProperties>
</file>