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3" l="1"/>
  <c r="F161" i="3"/>
  <c r="F157" i="3"/>
  <c r="G30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10" i="3"/>
  <c r="G214" i="3" s="1"/>
  <c r="G206" i="3"/>
  <c r="G194" i="3"/>
  <c r="G185" i="3"/>
  <c r="G179" i="3"/>
  <c r="G176" i="3"/>
  <c r="G172" i="3"/>
  <c r="G168" i="3"/>
  <c r="G163" i="3"/>
  <c r="G158" i="3"/>
  <c r="G138" i="3"/>
  <c r="G136" i="3"/>
  <c r="G155" i="3" s="1"/>
  <c r="G102" i="3"/>
  <c r="G96" i="3"/>
  <c r="G93" i="3"/>
  <c r="G85" i="3"/>
  <c r="G77" i="3"/>
  <c r="G109" i="3" s="1"/>
  <c r="G31" i="3"/>
  <c r="G28" i="3"/>
  <c r="G27" i="3"/>
  <c r="G37" i="3" l="1"/>
  <c r="G42" i="3"/>
  <c r="G215" i="3"/>
  <c r="G216" i="3" s="1"/>
  <c r="G207" i="3"/>
  <c r="G209" i="3" s="1"/>
  <c r="H209" i="3" s="1"/>
  <c r="G102" i="2"/>
  <c r="G136" i="2"/>
  <c r="G138" i="2"/>
  <c r="G93" i="2"/>
  <c r="G85" i="2"/>
  <c r="G77" i="2"/>
  <c r="G96" i="2"/>
  <c r="G4" i="2"/>
  <c r="G42" i="2"/>
  <c r="G212" i="3" l="1"/>
  <c r="H212" i="3"/>
  <c r="G161" i="2"/>
  <c r="G157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37" i="2" s="1"/>
  <c r="G210" i="2"/>
  <c r="F210" i="2"/>
  <c r="G44" i="2"/>
  <c r="G45" i="2" s="1"/>
  <c r="G40" i="2"/>
  <c r="G206" i="2"/>
  <c r="G194" i="2"/>
  <c r="G185" i="2"/>
  <c r="G179" i="2"/>
  <c r="G176" i="2"/>
  <c r="G172" i="2"/>
  <c r="G168" i="2"/>
  <c r="G163" i="2"/>
  <c r="G158" i="2"/>
  <c r="G155" i="2"/>
  <c r="G109" i="2"/>
  <c r="G207" i="2" l="1"/>
  <c r="H210" i="2"/>
  <c r="G211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3" i="2" l="1"/>
  <c r="G215" i="2"/>
  <c r="G216" i="2"/>
  <c r="G217" i="2" l="1"/>
  <c r="H213" i="2"/>
</calcChain>
</file>

<file path=xl/sharedStrings.xml><?xml version="1.0" encoding="utf-8"?>
<sst xmlns="http://schemas.openxmlformats.org/spreadsheetml/2006/main" count="1923" uniqueCount="255">
  <si>
    <t>Ореховый бульв., д.69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</si>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</sst>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3" borderId="0" xfId="0" applyNumberFormat="1" applyFont="1" applyFill="1"/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4" sqref="A44:F44"/>
    </sheetView>
  </sheetViews>
  <sheetFormatPr defaultRowHeight="11.25" customHeight="1" x14ac:dyDescent="0.2"/>
  <cols>
    <col min="1" max="1" width="55.42578125" style="4" customWidth="1"/>
    <col min="2" max="16384" width="9.140625" style="4"/>
  </cols>
  <sheetData>
    <row r="1" spans="1:8" s="1" customFormat="1" ht="16.5" customHeight="1" x14ac:dyDescent="0.25">
      <c r="A1" s="5" t="s">
        <v>239</v>
      </c>
    </row>
    <row r="2" spans="1:8" s="1" customFormat="1" ht="18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1.25" customHeight="1" x14ac:dyDescent="0.2">
      <c r="A3" s="2" t="s">
        <v>1</v>
      </c>
      <c r="B3" s="34" t="s">
        <v>2</v>
      </c>
      <c r="C3" s="3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8" t="s">
        <v>8</v>
      </c>
      <c r="B4" s="28"/>
      <c r="C4" s="28"/>
      <c r="D4" s="28"/>
      <c r="E4" s="28"/>
      <c r="F4" s="28"/>
      <c r="G4" s="28"/>
      <c r="H4" s="28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155.4</v>
      </c>
      <c r="F5" s="3">
        <v>2.2799999999999998</v>
      </c>
      <c r="G5" s="3">
        <v>105.93899999999999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155.4</v>
      </c>
      <c r="F6" s="3">
        <v>3.23</v>
      </c>
      <c r="G6" s="3">
        <v>6.0229999999999997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1165.5999999999999</v>
      </c>
      <c r="F7" s="3">
        <v>1.99</v>
      </c>
      <c r="G7" s="3">
        <v>120.616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1165.5999999999999</v>
      </c>
      <c r="F8" s="3">
        <v>2.54</v>
      </c>
      <c r="G8" s="3">
        <v>35.527000000000001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32</v>
      </c>
      <c r="F9" s="3">
        <v>3.08</v>
      </c>
      <c r="G9" s="3">
        <v>29.469000000000001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32</v>
      </c>
      <c r="F10" s="3">
        <v>19.63</v>
      </c>
      <c r="G10" s="3">
        <v>32.664000000000001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8</v>
      </c>
      <c r="F11" s="3">
        <v>3.25</v>
      </c>
      <c r="G11" s="3">
        <v>7.774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80</v>
      </c>
      <c r="F13" s="3">
        <v>8.3699999999999992</v>
      </c>
      <c r="G13" s="3">
        <v>0.67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6296</v>
      </c>
      <c r="F14" s="3">
        <v>2.78</v>
      </c>
      <c r="G14" s="3">
        <v>17.503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250</v>
      </c>
      <c r="F15" s="3">
        <v>1.73</v>
      </c>
      <c r="G15" s="3">
        <v>0.433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51.2</v>
      </c>
      <c r="F16" s="3">
        <v>4.0599999999999996</v>
      </c>
      <c r="G16" s="3">
        <v>0.20799999999999999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19</v>
      </c>
      <c r="F17" s="3">
        <v>4.04</v>
      </c>
      <c r="G17" s="3">
        <v>0.154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22</v>
      </c>
      <c r="F20" s="3">
        <v>2.4900000000000002</v>
      </c>
      <c r="G20" s="3">
        <v>5.5E-2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515.4</v>
      </c>
      <c r="F21" s="3">
        <v>5.0199999999999996</v>
      </c>
      <c r="G21" s="3">
        <v>2.5870000000000002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16.3</v>
      </c>
      <c r="F22" s="3">
        <v>2.4900000000000002</v>
      </c>
      <c r="G22" s="3">
        <v>4.1000000000000002E-2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8.6</v>
      </c>
      <c r="F23" s="3">
        <v>2.02</v>
      </c>
      <c r="G23" s="3">
        <v>1.7000000000000001E-2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842</v>
      </c>
      <c r="F24" s="3">
        <v>2.0299999999999998</v>
      </c>
      <c r="G24" s="3">
        <v>3.419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3</v>
      </c>
      <c r="C29" s="3" t="s">
        <v>46</v>
      </c>
      <c r="D29" s="3" t="s">
        <v>47</v>
      </c>
      <c r="E29" s="3">
        <v>0</v>
      </c>
      <c r="F29" s="3">
        <v>0</v>
      </c>
      <c r="G29" s="3">
        <v>12.82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700</v>
      </c>
      <c r="F31" s="3">
        <v>1.67</v>
      </c>
      <c r="G31" s="3">
        <v>1.169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700</v>
      </c>
      <c r="F32" s="3">
        <v>1.67</v>
      </c>
      <c r="G32" s="3">
        <v>1.169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13</v>
      </c>
      <c r="F34" s="3">
        <v>8.2899999999999991</v>
      </c>
      <c r="G34" s="3">
        <v>39.335999999999999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50.3</v>
      </c>
      <c r="F35" s="3">
        <v>3.59</v>
      </c>
      <c r="G35" s="3">
        <v>4.3339999999999996</v>
      </c>
      <c r="H35" s="3"/>
    </row>
    <row r="36" spans="1:8" ht="11.25" customHeight="1" x14ac:dyDescent="0.2">
      <c r="A36" s="28" t="s">
        <v>56</v>
      </c>
      <c r="B36" s="28"/>
      <c r="C36" s="28"/>
      <c r="D36" s="28"/>
      <c r="E36" s="28"/>
      <c r="F36" s="28"/>
      <c r="G36" s="9">
        <f>SUM(G5:G35)</f>
        <v>421.92699999999991</v>
      </c>
      <c r="H36" s="3"/>
    </row>
    <row r="37" spans="1:8" ht="11.25" customHeight="1" x14ac:dyDescent="0.2">
      <c r="A37" s="28" t="s">
        <v>57</v>
      </c>
      <c r="B37" s="28"/>
      <c r="C37" s="28"/>
      <c r="D37" s="28"/>
      <c r="E37" s="28"/>
      <c r="F37" s="28"/>
      <c r="G37" s="28"/>
      <c r="H37" s="28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1.9</v>
      </c>
      <c r="F38" s="3">
        <v>183.04</v>
      </c>
      <c r="G38" s="10">
        <v>126.938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11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1.9</v>
      </c>
      <c r="F40" s="3">
        <v>225.78</v>
      </c>
      <c r="G40" s="10">
        <v>156.578</v>
      </c>
      <c r="H40" s="3"/>
    </row>
    <row r="41" spans="1:8" ht="11.25" customHeight="1" x14ac:dyDescent="0.2">
      <c r="A41" s="28" t="s">
        <v>62</v>
      </c>
      <c r="B41" s="28"/>
      <c r="C41" s="28"/>
      <c r="D41" s="28"/>
      <c r="E41" s="28"/>
      <c r="F41" s="28"/>
      <c r="G41" s="9">
        <f>SUM(G38:G40)</f>
        <v>283.51600000000002</v>
      </c>
      <c r="H41" s="3"/>
    </row>
    <row r="42" spans="1:8" ht="11.25" customHeight="1" x14ac:dyDescent="0.2">
      <c r="A42" s="28" t="s">
        <v>63</v>
      </c>
      <c r="B42" s="28"/>
      <c r="C42" s="28"/>
      <c r="D42" s="28"/>
      <c r="E42" s="28"/>
      <c r="F42" s="28"/>
      <c r="G42" s="28"/>
      <c r="H42" s="28"/>
    </row>
    <row r="43" spans="1:8" ht="11.25" customHeight="1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18.100000000000001</v>
      </c>
      <c r="F43" s="3">
        <v>17.739999999999998</v>
      </c>
      <c r="G43" s="3">
        <v>117.199</v>
      </c>
      <c r="H43" s="3"/>
    </row>
    <row r="44" spans="1:8" ht="11.25" customHeight="1" x14ac:dyDescent="0.2">
      <c r="A44" s="28" t="s">
        <v>65</v>
      </c>
      <c r="B44" s="28"/>
      <c r="C44" s="28"/>
      <c r="D44" s="28"/>
      <c r="E44" s="28"/>
      <c r="F44" s="28"/>
      <c r="G44" s="9">
        <f>SUM(G43)</f>
        <v>117.199</v>
      </c>
      <c r="H44" s="3"/>
    </row>
    <row r="45" spans="1:8" ht="11.25" customHeight="1" x14ac:dyDescent="0.2">
      <c r="A45" s="28" t="s">
        <v>66</v>
      </c>
      <c r="B45" s="28"/>
      <c r="C45" s="28"/>
      <c r="D45" s="28"/>
      <c r="E45" s="28"/>
      <c r="F45" s="28"/>
      <c r="G45" s="28"/>
      <c r="H45" s="28"/>
    </row>
    <row r="46" spans="1:8" ht="11.25" customHeight="1" x14ac:dyDescent="0.2">
      <c r="A46" s="28" t="s">
        <v>67</v>
      </c>
      <c r="B46" s="28"/>
      <c r="C46" s="28"/>
      <c r="D46" s="28"/>
      <c r="E46" s="28"/>
      <c r="F46" s="28"/>
      <c r="G46" s="28"/>
      <c r="H46" s="28"/>
    </row>
    <row r="47" spans="1:8" ht="11.25" customHeight="1" x14ac:dyDescent="0.2">
      <c r="A47" s="28" t="s">
        <v>68</v>
      </c>
      <c r="B47" s="28"/>
      <c r="C47" s="28"/>
      <c r="D47" s="28"/>
      <c r="E47" s="28"/>
      <c r="F47" s="28"/>
      <c r="G47" s="28"/>
      <c r="H47" s="12"/>
    </row>
    <row r="48" spans="1:8" ht="11.25" customHeight="1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11.25" customHeight="1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77</v>
      </c>
      <c r="B53" s="3">
        <v>1</v>
      </c>
      <c r="C53" s="3" t="s">
        <v>70</v>
      </c>
      <c r="D53" s="3" t="s">
        <v>41</v>
      </c>
      <c r="E53" s="3">
        <v>0</v>
      </c>
      <c r="F53" s="3">
        <v>0</v>
      </c>
      <c r="G53" s="3">
        <v>47.22</v>
      </c>
      <c r="H53" s="3" t="s">
        <v>72</v>
      </c>
    </row>
    <row r="54" spans="1:8" ht="11.25" customHeight="1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11.25" customHeight="1" x14ac:dyDescent="0.2">
      <c r="A55" s="3" t="s">
        <v>79</v>
      </c>
      <c r="B55" s="3">
        <v>1</v>
      </c>
      <c r="C55" s="3" t="s">
        <v>70</v>
      </c>
      <c r="D55" s="3" t="s">
        <v>47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80</v>
      </c>
      <c r="B56" s="3">
        <v>0</v>
      </c>
      <c r="C56" s="3" t="s">
        <v>81</v>
      </c>
      <c r="D56" s="3" t="s">
        <v>19</v>
      </c>
      <c r="E56" s="3">
        <v>0</v>
      </c>
      <c r="F56" s="3">
        <v>0</v>
      </c>
      <c r="G56" s="3">
        <v>0</v>
      </c>
      <c r="H56" s="3" t="s">
        <v>81</v>
      </c>
    </row>
    <row r="57" spans="1:8" ht="11.25" customHeight="1" x14ac:dyDescent="0.2">
      <c r="A57" s="3" t="s">
        <v>82</v>
      </c>
      <c r="B57" s="3">
        <v>1</v>
      </c>
      <c r="C57" s="3" t="s">
        <v>70</v>
      </c>
      <c r="D57" s="3" t="s">
        <v>47</v>
      </c>
      <c r="E57" s="3">
        <v>0</v>
      </c>
      <c r="F57" s="3">
        <v>0</v>
      </c>
      <c r="G57" s="3">
        <v>0</v>
      </c>
      <c r="H57" s="3" t="s">
        <v>72</v>
      </c>
    </row>
    <row r="58" spans="1:8" ht="11.25" customHeight="1" x14ac:dyDescent="0.2">
      <c r="A58" s="3" t="s">
        <v>83</v>
      </c>
      <c r="B58" s="3">
        <v>1</v>
      </c>
      <c r="C58" s="3" t="s">
        <v>70</v>
      </c>
      <c r="D58" s="3" t="s">
        <v>41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84</v>
      </c>
      <c r="B59" s="3">
        <v>1</v>
      </c>
      <c r="C59" s="3" t="s">
        <v>70</v>
      </c>
      <c r="D59" s="3" t="s">
        <v>19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85</v>
      </c>
      <c r="B60" s="3">
        <v>1</v>
      </c>
      <c r="C60" s="3" t="s">
        <v>70</v>
      </c>
      <c r="D60" s="3" t="s">
        <v>47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86</v>
      </c>
      <c r="B61" s="3">
        <v>0</v>
      </c>
      <c r="C61" s="3" t="s">
        <v>81</v>
      </c>
      <c r="D61" s="3" t="s">
        <v>19</v>
      </c>
      <c r="E61" s="3">
        <v>0</v>
      </c>
      <c r="F61" s="3">
        <v>0</v>
      </c>
      <c r="G61" s="3">
        <v>3.87</v>
      </c>
      <c r="H61" s="3" t="s">
        <v>81</v>
      </c>
    </row>
    <row r="62" spans="1:8" ht="11.25" customHeight="1" x14ac:dyDescent="0.2">
      <c r="A62" s="3" t="s">
        <v>87</v>
      </c>
      <c r="B62" s="3">
        <v>1</v>
      </c>
      <c r="C62" s="3" t="s">
        <v>70</v>
      </c>
      <c r="D62" s="3" t="s">
        <v>47</v>
      </c>
      <c r="E62" s="3">
        <v>0</v>
      </c>
      <c r="F62" s="3">
        <v>0</v>
      </c>
      <c r="G62" s="3">
        <v>0</v>
      </c>
      <c r="H62" s="3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89</v>
      </c>
      <c r="B64" s="3">
        <v>1</v>
      </c>
      <c r="C64" s="3" t="s">
        <v>70</v>
      </c>
      <c r="D64" s="3" t="s">
        <v>47</v>
      </c>
      <c r="E64" s="3">
        <v>0</v>
      </c>
      <c r="F64" s="3">
        <v>0</v>
      </c>
      <c r="G64" s="3">
        <v>0</v>
      </c>
      <c r="H64" s="3" t="s">
        <v>72</v>
      </c>
    </row>
    <row r="65" spans="1:8" ht="11.25" customHeight="1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8.1300000000000008</v>
      </c>
      <c r="H65" s="3" t="s">
        <v>72</v>
      </c>
    </row>
    <row r="66" spans="1:8" ht="11.25" customHeight="1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7.35</v>
      </c>
      <c r="H66" s="3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11.25" customHeight="1" x14ac:dyDescent="0.2">
      <c r="A69" s="3" t="s">
        <v>95</v>
      </c>
      <c r="B69" s="3">
        <v>2</v>
      </c>
      <c r="C69" s="3" t="s">
        <v>70</v>
      </c>
      <c r="D69" s="3" t="s">
        <v>47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96</v>
      </c>
      <c r="B70" s="3">
        <v>1</v>
      </c>
      <c r="C70" s="3" t="s">
        <v>70</v>
      </c>
      <c r="D70" s="3" t="s">
        <v>41</v>
      </c>
      <c r="E70" s="3">
        <v>0</v>
      </c>
      <c r="F70" s="3">
        <v>0</v>
      </c>
      <c r="G70" s="3">
        <v>0</v>
      </c>
      <c r="H70" s="3" t="s">
        <v>72</v>
      </c>
    </row>
    <row r="71" spans="1:8" ht="11.25" customHeight="1" x14ac:dyDescent="0.2">
      <c r="A71" s="3" t="s">
        <v>97</v>
      </c>
      <c r="B71" s="3">
        <v>1</v>
      </c>
      <c r="C71" s="3" t="s">
        <v>81</v>
      </c>
      <c r="D71" s="3" t="s">
        <v>19</v>
      </c>
      <c r="E71" s="3">
        <v>0</v>
      </c>
      <c r="F71" s="3">
        <v>0</v>
      </c>
      <c r="G71" s="3">
        <v>0</v>
      </c>
      <c r="H71" s="3" t="s">
        <v>81</v>
      </c>
    </row>
    <row r="72" spans="1:8" ht="11.25" customHeight="1" x14ac:dyDescent="0.2">
      <c r="A72" s="3" t="s">
        <v>98</v>
      </c>
      <c r="B72" s="3">
        <v>0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99</v>
      </c>
      <c r="B73" s="3">
        <v>1</v>
      </c>
      <c r="C73" s="3" t="s">
        <v>70</v>
      </c>
      <c r="D73" s="3" t="s">
        <v>19</v>
      </c>
      <c r="E73" s="3">
        <v>0</v>
      </c>
      <c r="F73" s="3">
        <v>0</v>
      </c>
      <c r="G73" s="3">
        <v>3.87</v>
      </c>
      <c r="H73" s="3" t="s">
        <v>72</v>
      </c>
    </row>
    <row r="74" spans="1:8" ht="11.25" customHeight="1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15.48</v>
      </c>
      <c r="H74" s="3" t="s">
        <v>72</v>
      </c>
    </row>
    <row r="75" spans="1:8" ht="11.25" customHeight="1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11.25" customHeight="1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38.700000000000003</v>
      </c>
      <c r="H76" s="3" t="s">
        <v>72</v>
      </c>
    </row>
    <row r="77" spans="1:8" ht="11.25" customHeight="1" x14ac:dyDescent="0.2">
      <c r="A77" s="30" t="s">
        <v>103</v>
      </c>
      <c r="B77" s="31"/>
      <c r="C77" s="31"/>
      <c r="D77" s="31"/>
      <c r="E77" s="31"/>
      <c r="F77" s="31"/>
      <c r="G77" s="7"/>
      <c r="H77" s="8"/>
    </row>
    <row r="78" spans="1:8" ht="11.25" customHeight="1" x14ac:dyDescent="0.2">
      <c r="A78" s="3" t="s">
        <v>104</v>
      </c>
      <c r="B78" s="3">
        <v>1</v>
      </c>
      <c r="C78" s="3" t="s">
        <v>81</v>
      </c>
      <c r="D78" s="3" t="s">
        <v>19</v>
      </c>
      <c r="E78" s="3">
        <v>0</v>
      </c>
      <c r="F78" s="3">
        <v>0</v>
      </c>
      <c r="G78" s="3">
        <v>3.71</v>
      </c>
      <c r="H78" s="3" t="s">
        <v>81</v>
      </c>
    </row>
    <row r="79" spans="1:8" ht="11.25" customHeight="1" x14ac:dyDescent="0.2">
      <c r="A79" s="3" t="s">
        <v>105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0</v>
      </c>
      <c r="H79" s="3" t="s">
        <v>81</v>
      </c>
    </row>
    <row r="80" spans="1:8" ht="11.25" customHeight="1" x14ac:dyDescent="0.2">
      <c r="A80" s="3" t="s">
        <v>106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4.0199999999999996</v>
      </c>
      <c r="H80" s="3" t="s">
        <v>81</v>
      </c>
    </row>
    <row r="81" spans="1:8" ht="11.25" customHeight="1" x14ac:dyDescent="0.2">
      <c r="A81" s="3" t="s">
        <v>107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0</v>
      </c>
      <c r="H81" s="3" t="s">
        <v>81</v>
      </c>
    </row>
    <row r="82" spans="1:8" ht="11.25" customHeight="1" x14ac:dyDescent="0.2">
      <c r="A82" s="3" t="s">
        <v>108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0" t="s">
        <v>109</v>
      </c>
      <c r="B83" s="31"/>
      <c r="C83" s="31"/>
      <c r="D83" s="31"/>
      <c r="E83" s="31"/>
      <c r="F83" s="31"/>
      <c r="G83" s="7"/>
      <c r="H83" s="8"/>
    </row>
    <row r="84" spans="1:8" ht="11.25" customHeight="1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15.48</v>
      </c>
      <c r="H84" s="3" t="s">
        <v>72</v>
      </c>
    </row>
    <row r="85" spans="1:8" ht="11.25" customHeight="1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11.25" customHeight="1" x14ac:dyDescent="0.2">
      <c r="A86" s="3" t="s">
        <v>112</v>
      </c>
      <c r="B86" s="3">
        <v>1</v>
      </c>
      <c r="C86" s="3" t="s">
        <v>70</v>
      </c>
      <c r="D86" s="3" t="s">
        <v>19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113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38.700000000000003</v>
      </c>
      <c r="H90" s="3" t="s">
        <v>72</v>
      </c>
    </row>
    <row r="91" spans="1:8" ht="11.25" customHeight="1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customHeight="1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22.44</v>
      </c>
      <c r="H92" s="3" t="s">
        <v>72</v>
      </c>
    </row>
    <row r="93" spans="1:8" ht="11.25" customHeight="1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11.25" customHeight="1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23.99</v>
      </c>
      <c r="H95" s="3" t="s">
        <v>72</v>
      </c>
    </row>
    <row r="96" spans="1:8" ht="11.25" customHeight="1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11.25" customHeight="1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2" t="s">
        <v>124</v>
      </c>
      <c r="B98" s="33"/>
      <c r="C98" s="33"/>
      <c r="D98" s="33"/>
      <c r="E98" s="33"/>
      <c r="F98" s="33"/>
      <c r="G98" s="7"/>
      <c r="H98" s="8"/>
    </row>
    <row r="99" spans="1:8" ht="11.25" customHeight="1" x14ac:dyDescent="0.2">
      <c r="A99" s="3" t="s">
        <v>125</v>
      </c>
      <c r="B99" s="3">
        <v>0</v>
      </c>
      <c r="C99" s="3" t="s">
        <v>126</v>
      </c>
      <c r="D99" s="3" t="s">
        <v>47</v>
      </c>
      <c r="E99" s="3">
        <v>0</v>
      </c>
      <c r="F99" s="3">
        <v>0</v>
      </c>
      <c r="G99" s="3">
        <v>4.0999999999999996</v>
      </c>
      <c r="H99" s="3" t="s">
        <v>126</v>
      </c>
    </row>
    <row r="100" spans="1:8" ht="11.25" customHeight="1" x14ac:dyDescent="0.2">
      <c r="A100" s="3" t="s">
        <v>127</v>
      </c>
      <c r="B100" s="3">
        <v>0</v>
      </c>
      <c r="C100" s="3" t="s">
        <v>126</v>
      </c>
      <c r="D100" s="3" t="s">
        <v>41</v>
      </c>
      <c r="E100" s="3">
        <v>0</v>
      </c>
      <c r="F100" s="3">
        <v>0</v>
      </c>
      <c r="G100" s="3">
        <v>3.64</v>
      </c>
      <c r="H100" s="3" t="s">
        <v>126</v>
      </c>
    </row>
    <row r="101" spans="1:8" ht="11.25" customHeight="1" x14ac:dyDescent="0.2">
      <c r="A101" s="3" t="s">
        <v>128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7.74</v>
      </c>
      <c r="H101" s="3" t="s">
        <v>126</v>
      </c>
    </row>
    <row r="102" spans="1:8" ht="11.25" customHeight="1" x14ac:dyDescent="0.2">
      <c r="A102" s="3" t="s">
        <v>129</v>
      </c>
      <c r="B102" s="3">
        <v>1</v>
      </c>
      <c r="C102" s="3" t="s">
        <v>81</v>
      </c>
      <c r="D102" s="3" t="s">
        <v>19</v>
      </c>
      <c r="E102" s="3">
        <v>0</v>
      </c>
      <c r="F102" s="3">
        <v>0</v>
      </c>
      <c r="G102" s="3">
        <v>0</v>
      </c>
      <c r="H102" s="3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130</v>
      </c>
      <c r="B104" s="3">
        <v>0</v>
      </c>
      <c r="C104" s="3" t="s">
        <v>131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132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133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77.39</v>
      </c>
      <c r="H106" s="3"/>
    </row>
    <row r="107" spans="1:8" ht="11.25" customHeight="1" x14ac:dyDescent="0.2">
      <c r="A107" s="3" t="s">
        <v>134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38.700000000000003</v>
      </c>
      <c r="H107" s="3"/>
    </row>
    <row r="108" spans="1:8" ht="11.25" customHeight="1" x14ac:dyDescent="0.2">
      <c r="A108" s="28" t="s">
        <v>135</v>
      </c>
      <c r="B108" s="28"/>
      <c r="C108" s="28"/>
      <c r="D108" s="28"/>
      <c r="E108" s="28"/>
      <c r="F108" s="28"/>
      <c r="G108" s="9">
        <f>SUM(G48:G107)</f>
        <v>364.53000000000003</v>
      </c>
      <c r="H108" s="3"/>
    </row>
    <row r="109" spans="1:8" ht="11.25" customHeight="1" x14ac:dyDescent="0.2">
      <c r="A109" s="28" t="s">
        <v>103</v>
      </c>
      <c r="B109" s="28"/>
      <c r="C109" s="28"/>
      <c r="D109" s="28"/>
      <c r="E109" s="28"/>
      <c r="F109" s="28"/>
      <c r="G109" s="28"/>
      <c r="H109" s="28"/>
    </row>
    <row r="110" spans="1:8" ht="11.25" customHeight="1" x14ac:dyDescent="0.2">
      <c r="A110" s="28" t="s">
        <v>136</v>
      </c>
      <c r="B110" s="28"/>
      <c r="C110" s="28"/>
      <c r="D110" s="28"/>
      <c r="E110" s="28"/>
      <c r="F110" s="28"/>
      <c r="G110" s="28"/>
      <c r="H110" s="28"/>
    </row>
    <row r="111" spans="1:8" ht="11.25" customHeight="1" x14ac:dyDescent="0.2">
      <c r="A111" s="3" t="s">
        <v>137</v>
      </c>
      <c r="B111" s="3">
        <v>1</v>
      </c>
      <c r="C111" s="3" t="s">
        <v>81</v>
      </c>
      <c r="D111" s="3" t="s">
        <v>41</v>
      </c>
      <c r="E111" s="3">
        <v>0</v>
      </c>
      <c r="F111" s="3">
        <v>0</v>
      </c>
      <c r="G111" s="3">
        <v>0</v>
      </c>
      <c r="H111" s="3" t="s">
        <v>81</v>
      </c>
    </row>
    <row r="112" spans="1:8" ht="11.25" customHeight="1" x14ac:dyDescent="0.2">
      <c r="A112" s="3" t="s">
        <v>138</v>
      </c>
      <c r="B112" s="3">
        <v>1</v>
      </c>
      <c r="C112" s="3" t="s">
        <v>81</v>
      </c>
      <c r="D112" s="3" t="s">
        <v>19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139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140</v>
      </c>
      <c r="B114" s="3">
        <v>0</v>
      </c>
      <c r="C114" s="3" t="s">
        <v>126</v>
      </c>
      <c r="D114" s="3" t="s">
        <v>71</v>
      </c>
      <c r="E114" s="3">
        <v>0</v>
      </c>
      <c r="F114" s="3">
        <v>0</v>
      </c>
      <c r="G114" s="3">
        <v>38.700000000000003</v>
      </c>
      <c r="H114" s="3" t="s">
        <v>126</v>
      </c>
    </row>
    <row r="115" spans="1:8" ht="11.25" customHeight="1" x14ac:dyDescent="0.2">
      <c r="A115" s="3" t="s">
        <v>141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30.96</v>
      </c>
      <c r="H115" s="3" t="s">
        <v>126</v>
      </c>
    </row>
    <row r="116" spans="1:8" ht="11.25" customHeight="1" x14ac:dyDescent="0.2">
      <c r="A116" s="3" t="s">
        <v>142</v>
      </c>
      <c r="B116" s="3">
        <v>0</v>
      </c>
      <c r="C116" s="3" t="s">
        <v>126</v>
      </c>
      <c r="D116" s="3" t="s">
        <v>41</v>
      </c>
      <c r="E116" s="3">
        <v>0</v>
      </c>
      <c r="F116" s="3">
        <v>0</v>
      </c>
      <c r="G116" s="3">
        <v>3.87</v>
      </c>
      <c r="H116" s="3" t="s">
        <v>126</v>
      </c>
    </row>
    <row r="117" spans="1:8" ht="11.25" customHeight="1" x14ac:dyDescent="0.2">
      <c r="A117" s="3" t="s">
        <v>143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11.25" customHeight="1" x14ac:dyDescent="0.2">
      <c r="A118" s="3" t="s">
        <v>144</v>
      </c>
      <c r="B118" s="3">
        <v>0</v>
      </c>
      <c r="C118" s="3" t="s">
        <v>126</v>
      </c>
      <c r="D118" s="3" t="s">
        <v>19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7.74</v>
      </c>
      <c r="G119" s="3">
        <v>7.74</v>
      </c>
      <c r="H119" s="3" t="s">
        <v>126</v>
      </c>
    </row>
    <row r="120" spans="1:8" ht="11.25" customHeight="1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1000</v>
      </c>
      <c r="F120" s="3">
        <v>26.86</v>
      </c>
      <c r="G120" s="3">
        <v>26.86</v>
      </c>
      <c r="H120" s="3" t="s">
        <v>126</v>
      </c>
    </row>
    <row r="121" spans="1:8" ht="11.25" customHeight="1" x14ac:dyDescent="0.2">
      <c r="A121" s="3" t="s">
        <v>147</v>
      </c>
      <c r="B121" s="3">
        <v>1</v>
      </c>
      <c r="C121" s="3" t="s">
        <v>81</v>
      </c>
      <c r="D121" s="3" t="s">
        <v>19</v>
      </c>
      <c r="E121" s="3">
        <v>0</v>
      </c>
      <c r="F121" s="3">
        <v>0</v>
      </c>
      <c r="G121" s="3">
        <v>4.0199999999999996</v>
      </c>
      <c r="H121" s="3" t="s">
        <v>81</v>
      </c>
    </row>
    <row r="122" spans="1:8" ht="11.25" customHeight="1" x14ac:dyDescent="0.2">
      <c r="A122" s="3" t="s">
        <v>148</v>
      </c>
      <c r="B122" s="3">
        <v>2</v>
      </c>
      <c r="C122" s="3" t="s">
        <v>131</v>
      </c>
      <c r="D122" s="3" t="s">
        <v>41</v>
      </c>
      <c r="E122" s="3">
        <v>0</v>
      </c>
      <c r="F122" s="3">
        <v>0</v>
      </c>
      <c r="G122" s="3">
        <v>3.71</v>
      </c>
      <c r="H122" s="3"/>
    </row>
    <row r="123" spans="1:8" ht="11.25" customHeight="1" x14ac:dyDescent="0.2">
      <c r="A123" s="3" t="s">
        <v>149</v>
      </c>
      <c r="B123" s="3">
        <v>0</v>
      </c>
      <c r="C123" s="3" t="s">
        <v>126</v>
      </c>
      <c r="D123" s="3" t="s">
        <v>19</v>
      </c>
      <c r="E123" s="3">
        <v>0</v>
      </c>
      <c r="F123" s="3">
        <v>0</v>
      </c>
      <c r="G123" s="3">
        <v>6.05</v>
      </c>
      <c r="H123" s="3" t="s">
        <v>126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30.17</v>
      </c>
      <c r="G124" s="3">
        <v>30.17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7.74</v>
      </c>
      <c r="G125" s="3">
        <v>7.74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68.73</v>
      </c>
      <c r="G126" s="3">
        <v>68.73</v>
      </c>
      <c r="H126" s="3"/>
    </row>
    <row r="127" spans="1:8" ht="11.25" customHeight="1" x14ac:dyDescent="0.2">
      <c r="A127" s="3" t="s">
        <v>153</v>
      </c>
      <c r="B127" s="3">
        <v>2</v>
      </c>
      <c r="C127" s="3" t="s">
        <v>10</v>
      </c>
      <c r="D127" s="3" t="s">
        <v>19</v>
      </c>
      <c r="E127" s="3">
        <v>0</v>
      </c>
      <c r="F127" s="3">
        <v>0</v>
      </c>
      <c r="G127" s="3">
        <v>4.0999999999999996</v>
      </c>
      <c r="H127" s="3" t="s">
        <v>126</v>
      </c>
    </row>
    <row r="128" spans="1:8" ht="11.25" customHeight="1" x14ac:dyDescent="0.2">
      <c r="A128" s="3" t="s">
        <v>154</v>
      </c>
      <c r="B128" s="3">
        <v>0</v>
      </c>
      <c r="C128" s="3" t="s">
        <v>126</v>
      </c>
      <c r="D128" s="3" t="s">
        <v>19</v>
      </c>
      <c r="E128" s="3">
        <v>0</v>
      </c>
      <c r="F128" s="3">
        <v>0</v>
      </c>
      <c r="G128" s="3">
        <v>0</v>
      </c>
      <c r="H128" s="3" t="s">
        <v>126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0</v>
      </c>
      <c r="C130" s="3" t="s">
        <v>126</v>
      </c>
      <c r="D130" s="3" t="s">
        <v>71</v>
      </c>
      <c r="E130" s="3">
        <v>0</v>
      </c>
      <c r="F130" s="3">
        <v>0</v>
      </c>
      <c r="G130" s="3">
        <v>54.17</v>
      </c>
      <c r="H130" s="3" t="s">
        <v>126</v>
      </c>
    </row>
    <row r="131" spans="1:8" ht="11.25" customHeight="1" x14ac:dyDescent="0.2">
      <c r="A131" s="3" t="s">
        <v>158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37.92</v>
      </c>
      <c r="H131" s="3" t="s">
        <v>126</v>
      </c>
    </row>
    <row r="132" spans="1:8" ht="11.25" customHeight="1" x14ac:dyDescent="0.2">
      <c r="A132" s="3" t="s">
        <v>159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46.43</v>
      </c>
      <c r="H132" s="3" t="s">
        <v>126</v>
      </c>
    </row>
    <row r="133" spans="1:8" ht="11.25" customHeight="1" x14ac:dyDescent="0.2">
      <c r="A133" s="3" t="s">
        <v>160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39.47</v>
      </c>
      <c r="H133" s="3" t="s">
        <v>126</v>
      </c>
    </row>
    <row r="134" spans="1:8" ht="11.25" customHeight="1" x14ac:dyDescent="0.2">
      <c r="A134" s="3" t="s">
        <v>161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23.22</v>
      </c>
      <c r="H134" s="3" t="s">
        <v>126</v>
      </c>
    </row>
    <row r="135" spans="1:8" ht="11.25" customHeight="1" x14ac:dyDescent="0.2">
      <c r="A135" s="3" t="s">
        <v>162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6.97</v>
      </c>
      <c r="H135" s="3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0</v>
      </c>
      <c r="C137" s="3" t="s">
        <v>131</v>
      </c>
      <c r="D137" s="3" t="s">
        <v>47</v>
      </c>
      <c r="E137" s="3">
        <v>0</v>
      </c>
      <c r="F137" s="3">
        <v>0</v>
      </c>
      <c r="G137" s="3">
        <v>8.51</v>
      </c>
      <c r="H137" s="3"/>
    </row>
    <row r="138" spans="1:8" ht="11.25" customHeight="1" x14ac:dyDescent="0.2">
      <c r="A138" s="3" t="s">
        <v>164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">
        <v>16.989999999999998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23.22</v>
      </c>
      <c r="H152" s="3"/>
    </row>
    <row r="153" spans="1:8" ht="11.25" customHeight="1" x14ac:dyDescent="0.2">
      <c r="A153" s="3" t="s">
        <v>179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3.87</v>
      </c>
      <c r="H153" s="3"/>
    </row>
    <row r="154" spans="1:8" ht="11.25" customHeight="1" x14ac:dyDescent="0.2">
      <c r="A154" s="28" t="s">
        <v>180</v>
      </c>
      <c r="B154" s="28"/>
      <c r="C154" s="28"/>
      <c r="D154" s="28"/>
      <c r="E154" s="28"/>
      <c r="F154" s="28"/>
      <c r="G154" s="9">
        <f>SUM(G111:G153)</f>
        <v>493.42000000000007</v>
      </c>
      <c r="H154" s="3"/>
    </row>
    <row r="155" spans="1:8" ht="11.25" customHeight="1" x14ac:dyDescent="0.2">
      <c r="A155" s="28" t="s">
        <v>181</v>
      </c>
      <c r="B155" s="28"/>
      <c r="C155" s="28"/>
      <c r="D155" s="28"/>
      <c r="E155" s="28"/>
      <c r="F155" s="28"/>
      <c r="G155" s="28"/>
      <c r="H155" s="28"/>
    </row>
    <row r="156" spans="1:8" ht="11.25" customHeight="1" x14ac:dyDescent="0.2">
      <c r="A156" s="3" t="s">
        <v>182</v>
      </c>
      <c r="B156" s="3">
        <v>365</v>
      </c>
      <c r="C156" s="3" t="s">
        <v>10</v>
      </c>
      <c r="D156" s="3" t="s">
        <v>19</v>
      </c>
      <c r="E156" s="3">
        <v>4</v>
      </c>
      <c r="F156" s="3">
        <v>231.43</v>
      </c>
      <c r="G156" s="3">
        <v>337.88799999999998</v>
      </c>
      <c r="H156" s="3" t="s">
        <v>156</v>
      </c>
    </row>
    <row r="157" spans="1:8" ht="11.25" customHeight="1" x14ac:dyDescent="0.2">
      <c r="A157" s="28" t="s">
        <v>183</v>
      </c>
      <c r="B157" s="28"/>
      <c r="C157" s="28"/>
      <c r="D157" s="28"/>
      <c r="E157" s="28"/>
      <c r="F157" s="28"/>
      <c r="G157" s="9">
        <f>SUM(G156)</f>
        <v>337.88799999999998</v>
      </c>
      <c r="H157" s="3"/>
    </row>
    <row r="158" spans="1:8" ht="11.25" customHeight="1" x14ac:dyDescent="0.2">
      <c r="A158" s="28" t="s">
        <v>184</v>
      </c>
      <c r="B158" s="28"/>
      <c r="C158" s="28"/>
      <c r="D158" s="28"/>
      <c r="E158" s="28"/>
      <c r="F158" s="28"/>
      <c r="G158" s="28"/>
      <c r="H158" s="28"/>
    </row>
    <row r="159" spans="1:8" ht="11.25" customHeight="1" x14ac:dyDescent="0.2">
      <c r="A159" s="3" t="s">
        <v>185</v>
      </c>
      <c r="B159" s="3">
        <v>2</v>
      </c>
      <c r="C159" s="3" t="s">
        <v>131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10</v>
      </c>
      <c r="D160" s="3" t="s">
        <v>71</v>
      </c>
      <c r="E160" s="3">
        <v>2</v>
      </c>
      <c r="F160" s="3">
        <v>11169.58</v>
      </c>
      <c r="G160" s="3">
        <v>268.07</v>
      </c>
      <c r="H160" s="3" t="s">
        <v>23</v>
      </c>
    </row>
    <row r="161" spans="1:8" ht="11.25" customHeight="1" x14ac:dyDescent="0.2">
      <c r="A161" s="3" t="s">
        <v>187</v>
      </c>
      <c r="B161" s="3">
        <v>5</v>
      </c>
      <c r="C161" s="3" t="s">
        <v>40</v>
      </c>
      <c r="D161" s="3" t="s">
        <v>71</v>
      </c>
      <c r="E161" s="3">
        <v>0</v>
      </c>
      <c r="F161" s="3">
        <v>0</v>
      </c>
      <c r="G161" s="3">
        <v>0</v>
      </c>
      <c r="H161" s="3" t="s">
        <v>42</v>
      </c>
    </row>
    <row r="162" spans="1:8" ht="11.25" customHeight="1" x14ac:dyDescent="0.2">
      <c r="A162" s="28" t="s">
        <v>188</v>
      </c>
      <c r="B162" s="28"/>
      <c r="C162" s="28"/>
      <c r="D162" s="28"/>
      <c r="E162" s="28"/>
      <c r="F162" s="28"/>
      <c r="G162" s="9">
        <f>SUM(G159:G161)</f>
        <v>268.07</v>
      </c>
      <c r="H162" s="3"/>
    </row>
    <row r="163" spans="1:8" ht="11.25" customHeight="1" x14ac:dyDescent="0.2">
      <c r="A163" s="28" t="s">
        <v>189</v>
      </c>
      <c r="B163" s="28"/>
      <c r="C163" s="28"/>
      <c r="D163" s="28"/>
      <c r="E163" s="28"/>
      <c r="F163" s="28"/>
      <c r="G163" s="28"/>
      <c r="H163" s="28"/>
    </row>
    <row r="164" spans="1:8" ht="11.25" customHeight="1" x14ac:dyDescent="0.2">
      <c r="A164" s="3" t="s">
        <v>190</v>
      </c>
      <c r="B164" s="3">
        <v>2</v>
      </c>
      <c r="C164" s="3" t="s">
        <v>131</v>
      </c>
      <c r="D164" s="3" t="s">
        <v>71</v>
      </c>
      <c r="E164" s="3">
        <v>0</v>
      </c>
      <c r="F164" s="3">
        <v>0</v>
      </c>
      <c r="G164" s="3">
        <v>6.07</v>
      </c>
      <c r="H164" s="3"/>
    </row>
    <row r="165" spans="1:8" ht="11.25" customHeight="1" x14ac:dyDescent="0.2">
      <c r="A165" s="3" t="s">
        <v>191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28" t="s">
        <v>193</v>
      </c>
      <c r="B167" s="28"/>
      <c r="C167" s="28"/>
      <c r="D167" s="28"/>
      <c r="E167" s="28"/>
      <c r="F167" s="28"/>
      <c r="G167" s="9">
        <f>SUM(G164:G166)</f>
        <v>6.07</v>
      </c>
      <c r="H167" s="3"/>
    </row>
    <row r="168" spans="1:8" ht="11.25" customHeight="1" x14ac:dyDescent="0.2">
      <c r="A168" s="28" t="s">
        <v>194</v>
      </c>
      <c r="B168" s="28"/>
      <c r="C168" s="28"/>
      <c r="D168" s="28"/>
      <c r="E168" s="28"/>
      <c r="F168" s="28"/>
      <c r="G168" s="28"/>
      <c r="H168" s="28"/>
    </row>
    <row r="169" spans="1:8" ht="11.25" customHeight="1" x14ac:dyDescent="0.2">
      <c r="A169" s="3" t="s">
        <v>195</v>
      </c>
      <c r="B169" s="3">
        <v>1</v>
      </c>
      <c r="C169" s="3" t="s">
        <v>10</v>
      </c>
      <c r="D169" s="3" t="s">
        <v>71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1</v>
      </c>
      <c r="C170" s="3" t="s">
        <v>131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1.25" customHeight="1" x14ac:dyDescent="0.2">
      <c r="A171" s="28" t="s">
        <v>197</v>
      </c>
      <c r="B171" s="28"/>
      <c r="C171" s="28"/>
      <c r="D171" s="28"/>
      <c r="E171" s="28"/>
      <c r="F171" s="28"/>
      <c r="G171" s="9">
        <f>SUM(G169:G170)</f>
        <v>0</v>
      </c>
      <c r="H171" s="3"/>
    </row>
    <row r="172" spans="1:8" ht="11.25" customHeight="1" x14ac:dyDescent="0.2">
      <c r="A172" s="28" t="s">
        <v>198</v>
      </c>
      <c r="B172" s="28"/>
      <c r="C172" s="28"/>
      <c r="D172" s="28"/>
      <c r="E172" s="28"/>
      <c r="F172" s="28"/>
      <c r="G172" s="28"/>
      <c r="H172" s="28"/>
    </row>
    <row r="173" spans="1:8" ht="11.25" customHeight="1" x14ac:dyDescent="0.2">
      <c r="A173" s="3" t="s">
        <v>199</v>
      </c>
      <c r="B173" s="3">
        <v>0</v>
      </c>
      <c r="C173" s="3" t="s">
        <v>200</v>
      </c>
      <c r="D173" s="3" t="s">
        <v>71</v>
      </c>
      <c r="E173" s="3">
        <v>0</v>
      </c>
      <c r="F173" s="3">
        <v>0</v>
      </c>
      <c r="G173" s="3">
        <v>4.0199999999999996</v>
      </c>
      <c r="H173" s="3" t="s">
        <v>200</v>
      </c>
    </row>
    <row r="174" spans="1:8" ht="11.25" customHeight="1" x14ac:dyDescent="0.2">
      <c r="A174" s="3" t="s">
        <v>201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3.71</v>
      </c>
      <c r="H174" s="3" t="s">
        <v>200</v>
      </c>
    </row>
    <row r="175" spans="1:8" ht="11.25" customHeight="1" x14ac:dyDescent="0.2">
      <c r="A175" s="28" t="s">
        <v>202</v>
      </c>
      <c r="B175" s="28"/>
      <c r="C175" s="28"/>
      <c r="D175" s="28"/>
      <c r="E175" s="28"/>
      <c r="F175" s="28"/>
      <c r="G175" s="9">
        <f>SUM(G173:G174)</f>
        <v>7.7299999999999995</v>
      </c>
      <c r="H175" s="3"/>
    </row>
    <row r="176" spans="1:8" ht="11.25" customHeight="1" x14ac:dyDescent="0.2">
      <c r="A176" s="28" t="s">
        <v>203</v>
      </c>
      <c r="B176" s="28"/>
      <c r="C176" s="28"/>
      <c r="D176" s="28"/>
      <c r="E176" s="28"/>
      <c r="F176" s="28"/>
      <c r="G176" s="28"/>
      <c r="H176" s="28"/>
    </row>
    <row r="177" spans="1:8" ht="11.25" customHeight="1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172.31</v>
      </c>
      <c r="H177" s="3"/>
    </row>
    <row r="178" spans="1:8" ht="11.25" customHeight="1" x14ac:dyDescent="0.2">
      <c r="A178" s="28" t="s">
        <v>205</v>
      </c>
      <c r="B178" s="28"/>
      <c r="C178" s="28"/>
      <c r="D178" s="28"/>
      <c r="E178" s="28"/>
      <c r="F178" s="28"/>
      <c r="G178" s="9">
        <f>SUM(G177)</f>
        <v>172.31</v>
      </c>
      <c r="H178" s="3"/>
    </row>
    <row r="179" spans="1:8" ht="11.25" customHeight="1" x14ac:dyDescent="0.2">
      <c r="A179" s="28" t="s">
        <v>206</v>
      </c>
      <c r="B179" s="28"/>
      <c r="C179" s="28"/>
      <c r="D179" s="28"/>
      <c r="E179" s="28"/>
      <c r="F179" s="28"/>
      <c r="G179" s="28"/>
      <c r="H179" s="28"/>
    </row>
    <row r="180" spans="1:8" ht="11.25" customHeight="1" x14ac:dyDescent="0.2">
      <c r="A180" s="28" t="s">
        <v>53</v>
      </c>
      <c r="B180" s="28"/>
      <c r="C180" s="28"/>
      <c r="D180" s="28"/>
      <c r="E180" s="28"/>
      <c r="F180" s="28"/>
      <c r="G180" s="28"/>
      <c r="H180" s="28"/>
    </row>
    <row r="181" spans="1:8" ht="11.25" customHeight="1" x14ac:dyDescent="0.2">
      <c r="A181" s="3" t="s">
        <v>207</v>
      </c>
      <c r="B181" s="3">
        <v>0</v>
      </c>
      <c r="C181" s="3" t="s">
        <v>131</v>
      </c>
      <c r="D181" s="3" t="s">
        <v>47</v>
      </c>
      <c r="E181" s="3">
        <v>0</v>
      </c>
      <c r="F181" s="3">
        <v>0</v>
      </c>
      <c r="G181" s="3">
        <v>75.03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28" t="s">
        <v>210</v>
      </c>
      <c r="B184" s="28"/>
      <c r="C184" s="28"/>
      <c r="D184" s="28"/>
      <c r="E184" s="28"/>
      <c r="F184" s="28"/>
      <c r="G184" s="9">
        <f>SUM(G181:G183)</f>
        <v>75.03</v>
      </c>
      <c r="H184" s="3"/>
    </row>
    <row r="185" spans="1:8" ht="11.25" customHeight="1" x14ac:dyDescent="0.2">
      <c r="A185" s="28" t="s">
        <v>211</v>
      </c>
      <c r="B185" s="28"/>
      <c r="C185" s="28"/>
      <c r="D185" s="28"/>
      <c r="E185" s="28"/>
      <c r="F185" s="28"/>
      <c r="G185" s="28"/>
      <c r="H185" s="28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9.35</v>
      </c>
      <c r="H186" s="3" t="s">
        <v>25</v>
      </c>
    </row>
    <row r="187" spans="1:8" ht="11.25" customHeight="1" x14ac:dyDescent="0.2">
      <c r="A187" s="3" t="s">
        <v>213</v>
      </c>
      <c r="B187" s="3">
        <v>12</v>
      </c>
      <c r="C187" s="3" t="s">
        <v>131</v>
      </c>
      <c r="D187" s="3" t="s">
        <v>71</v>
      </c>
      <c r="E187" s="3">
        <v>0</v>
      </c>
      <c r="F187" s="3">
        <v>0</v>
      </c>
      <c r="G187" s="3">
        <v>4.6900000000000004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131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28" t="s">
        <v>220</v>
      </c>
      <c r="B193" s="28"/>
      <c r="C193" s="28"/>
      <c r="D193" s="28"/>
      <c r="E193" s="28"/>
      <c r="F193" s="28"/>
      <c r="G193" s="9">
        <f>SUM(G186:G192)</f>
        <v>14.04</v>
      </c>
      <c r="H193" s="3"/>
    </row>
    <row r="194" spans="1:8" ht="11.25" customHeight="1" x14ac:dyDescent="0.2">
      <c r="A194" s="28" t="s">
        <v>221</v>
      </c>
      <c r="B194" s="28"/>
      <c r="C194" s="28"/>
      <c r="D194" s="28"/>
      <c r="E194" s="28"/>
      <c r="F194" s="28"/>
      <c r="G194" s="28"/>
      <c r="H194" s="28"/>
    </row>
    <row r="195" spans="1:8" ht="11.25" customHeight="1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ht="11.25" customHeight="1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227</v>
      </c>
      <c r="B198" s="3">
        <v>0</v>
      </c>
      <c r="C198" s="3" t="s">
        <v>131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230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231</v>
      </c>
      <c r="B202" s="3">
        <v>1</v>
      </c>
      <c r="C202" s="3" t="s">
        <v>232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11.25" customHeight="1" x14ac:dyDescent="0.2">
      <c r="A203" s="3" t="s">
        <v>233</v>
      </c>
      <c r="B203" s="3">
        <v>3</v>
      </c>
      <c r="C203" s="3" t="s">
        <v>46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ht="11.25" customHeight="1" x14ac:dyDescent="0.2">
      <c r="A205" s="28" t="s">
        <v>237</v>
      </c>
      <c r="B205" s="28"/>
      <c r="C205" s="28"/>
      <c r="D205" s="28"/>
      <c r="E205" s="28"/>
      <c r="F205" s="28"/>
      <c r="G205" s="9">
        <f>SUM(G195:G204)</f>
        <v>0</v>
      </c>
      <c r="H205" s="3"/>
    </row>
    <row r="206" spans="1:8" ht="11.25" customHeight="1" x14ac:dyDescent="0.2">
      <c r="A206" s="28" t="s">
        <v>238</v>
      </c>
      <c r="B206" s="28"/>
      <c r="C206" s="28"/>
      <c r="D206" s="28"/>
      <c r="E206" s="28"/>
      <c r="F206" s="28"/>
      <c r="G206" s="9">
        <f>G36+G41+G44+G108+G154+G157+G162+G167+G171+G175+G178+G184+G193+G205</f>
        <v>2561.7300000000005</v>
      </c>
      <c r="H206" s="3"/>
    </row>
  </sheetData>
  <mergeCells count="38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68:H168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98:F98"/>
    <mergeCell ref="A176:H176"/>
    <mergeCell ref="A178:F178"/>
    <mergeCell ref="A179:H179"/>
    <mergeCell ref="A180:H180"/>
    <mergeCell ref="A184:F184"/>
    <mergeCell ref="A185:H185"/>
    <mergeCell ref="A163:H163"/>
    <mergeCell ref="A167:F16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85" workbookViewId="0">
      <selection activeCell="A251" sqref="A251"/>
    </sheetView>
  </sheetViews>
  <sheetFormatPr defaultRowHeight="11.25" customHeight="1" x14ac:dyDescent="0.2"/>
  <cols>
    <col min="1" max="1" width="44.140625" style="4" customWidth="1"/>
    <col min="2" max="2" width="6.5703125" style="4" customWidth="1"/>
    <col min="3" max="3" width="9.140625" style="4"/>
    <col min="4" max="4" width="6.28515625" style="4" customWidth="1"/>
    <col min="5" max="16384" width="9.140625" style="4"/>
  </cols>
  <sheetData>
    <row r="1" spans="1:8" s="1" customFormat="1" ht="11.25" customHeight="1" x14ac:dyDescent="0.25">
      <c r="A1" s="5" t="s">
        <v>240</v>
      </c>
    </row>
    <row r="2" spans="1:8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60.75" customHeight="1" x14ac:dyDescent="0.2">
      <c r="A3" s="13" t="s">
        <v>1</v>
      </c>
      <c r="B3" s="30" t="s">
        <v>2</v>
      </c>
      <c r="C3" s="35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x14ac:dyDescent="0.2">
      <c r="A4" s="14" t="s">
        <v>245</v>
      </c>
      <c r="B4" s="30"/>
      <c r="C4" s="31"/>
      <c r="D4" s="31"/>
      <c r="E4" s="31"/>
      <c r="F4" s="35"/>
      <c r="G4" s="24">
        <f>271.73-271.73</f>
        <v>0</v>
      </c>
      <c r="H4" s="13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155.4</v>
      </c>
      <c r="F6" s="21">
        <v>2.4167999999999998</v>
      </c>
      <c r="G6" s="21">
        <f>E6*F6*B6/1000</f>
        <v>112.671216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155.4</v>
      </c>
      <c r="F7" s="21">
        <v>3.4238</v>
      </c>
      <c r="G7" s="21">
        <f t="shared" ref="G7:G36" si="0">E7*F7*B7/1000</f>
        <v>6.3847022400000002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1165.5999999999999</v>
      </c>
      <c r="F8" s="21">
        <v>2.1093999999999999</v>
      </c>
      <c r="G8" s="21">
        <f t="shared" si="0"/>
        <v>127.85326527999997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1165.5999999999999</v>
      </c>
      <c r="F9" s="21">
        <v>2.6924000000000001</v>
      </c>
      <c r="G9" s="21">
        <f t="shared" si="0"/>
        <v>37.659137279999996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32</v>
      </c>
      <c r="F10" s="21">
        <v>3.2648000000000001</v>
      </c>
      <c r="G10" s="21">
        <f t="shared" si="0"/>
        <v>31.342080000000003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32</v>
      </c>
      <c r="F11" s="21">
        <v>20.8078</v>
      </c>
      <c r="G11" s="21">
        <f t="shared" si="0"/>
        <v>34.6241792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8</v>
      </c>
      <c r="F12" s="21">
        <v>3.4450000000000003</v>
      </c>
      <c r="G12" s="21">
        <f t="shared" si="0"/>
        <v>8.2680000000000007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1">
        <v>0</v>
      </c>
      <c r="G13" s="21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80</v>
      </c>
      <c r="F14" s="21">
        <v>8.8721999999999994</v>
      </c>
      <c r="G14" s="21">
        <f t="shared" si="0"/>
        <v>0.70977599999999996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6296</v>
      </c>
      <c r="F15" s="21">
        <v>2.9468000000000001</v>
      </c>
      <c r="G15" s="21">
        <f t="shared" si="0"/>
        <v>18.5530528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250</v>
      </c>
      <c r="F16" s="21">
        <v>1.8338000000000001</v>
      </c>
      <c r="G16" s="21">
        <f t="shared" si="0"/>
        <v>0.45845000000000002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51.2</v>
      </c>
      <c r="F17" s="21">
        <v>4.3035999999999994</v>
      </c>
      <c r="G17" s="21">
        <f t="shared" si="0"/>
        <v>0.22034431999999998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19</v>
      </c>
      <c r="F18" s="21">
        <v>4.2824</v>
      </c>
      <c r="G18" s="21">
        <f t="shared" si="0"/>
        <v>0.16273119999999999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1">
        <v>0</v>
      </c>
      <c r="G19" s="21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21">
        <v>0</v>
      </c>
      <c r="G20" s="21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22</v>
      </c>
      <c r="F21" s="21">
        <v>2.6394000000000002</v>
      </c>
      <c r="G21" s="21">
        <f t="shared" si="0"/>
        <v>5.8066800000000002E-2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515.4</v>
      </c>
      <c r="F22" s="21">
        <v>5.3212000000000002</v>
      </c>
      <c r="G22" s="21">
        <f t="shared" si="0"/>
        <v>2.7425464800000001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16.3</v>
      </c>
      <c r="F23" s="21">
        <v>2.6394000000000002</v>
      </c>
      <c r="G23" s="21">
        <f t="shared" si="0"/>
        <v>4.3022220000000007E-2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8.6</v>
      </c>
      <c r="F24" s="21">
        <v>2.1412</v>
      </c>
      <c r="G24" s="21">
        <f t="shared" si="0"/>
        <v>1.8414320000000001E-2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842</v>
      </c>
      <c r="F25" s="21">
        <v>2.1517999999999997</v>
      </c>
      <c r="G25" s="21">
        <f t="shared" si="0"/>
        <v>3.6236311999999993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2">
        <v>0</v>
      </c>
      <c r="G26" s="21">
        <f t="shared" si="0"/>
        <v>0</v>
      </c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1">
        <v>0</v>
      </c>
      <c r="G27" s="21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1">
        <v>0</v>
      </c>
      <c r="G28" s="21">
        <f t="shared" si="0"/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2">
        <v>0</v>
      </c>
      <c r="G29" s="21">
        <f t="shared" si="0"/>
        <v>0</v>
      </c>
      <c r="H29" s="8"/>
    </row>
    <row r="30" spans="1:8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21">
        <v>0</v>
      </c>
      <c r="G30" s="3">
        <v>12.82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1">
        <v>0</v>
      </c>
      <c r="G31" s="21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700</v>
      </c>
      <c r="F32" s="21">
        <v>1.7702</v>
      </c>
      <c r="G32" s="21">
        <f t="shared" si="0"/>
        <v>1.2391400000000001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700</v>
      </c>
      <c r="F33" s="21">
        <v>1.7702</v>
      </c>
      <c r="G33" s="21">
        <f t="shared" si="0"/>
        <v>1.2391400000000001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2">
        <v>0</v>
      </c>
      <c r="G34" s="21">
        <f t="shared" si="0"/>
        <v>0</v>
      </c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13</v>
      </c>
      <c r="F35" s="21">
        <v>8.7873999999999999</v>
      </c>
      <c r="G35" s="21">
        <f t="shared" si="0"/>
        <v>41.810449199999994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50.3</v>
      </c>
      <c r="F36" s="21">
        <v>3.8054000000000001</v>
      </c>
      <c r="G36" s="21">
        <f t="shared" si="0"/>
        <v>4.5938788800000001</v>
      </c>
      <c r="H36" s="3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17">
        <f>SUM(G6:G36)</f>
        <v>447.09522341999997</v>
      </c>
      <c r="H37" s="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1.9</v>
      </c>
      <c r="F39" s="3">
        <v>288.01</v>
      </c>
      <c r="G39" s="16">
        <f>E39*F39*B39/1000</f>
        <v>200.28215399999999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16">
        <f t="shared" ref="G40" si="1">E40*F40*B40/1000</f>
        <v>0</v>
      </c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1.9</v>
      </c>
      <c r="F41" s="3">
        <v>241.88</v>
      </c>
      <c r="G41" s="16">
        <f>E41*F41*B41/1000</f>
        <v>168.203352</v>
      </c>
      <c r="H41" s="3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6">
        <f>SUM(G39:G41)</f>
        <v>368.48550599999999</v>
      </c>
      <c r="H42" s="3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0.56999999999999995</v>
      </c>
      <c r="F44" s="3">
        <v>537.61</v>
      </c>
      <c r="G44" s="21">
        <f>E44*F44*B44/1000</f>
        <v>112.15619820000001</v>
      </c>
      <c r="H44" s="3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7">
        <f>SUM(G44)</f>
        <v>112.15619820000001</v>
      </c>
      <c r="H45" s="3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2"/>
    </row>
    <row r="49" spans="1:8" ht="11.25" hidden="1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hidden="1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hidden="1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hidden="1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hidden="1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/>
      <c r="H54" s="3" t="s">
        <v>72</v>
      </c>
    </row>
    <row r="55" spans="1:8" ht="11.25" hidden="1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hidden="1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hidden="1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hidden="1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hidden="1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hidden="1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hidden="1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3.87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8.1300000000000008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7.35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hidden="1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hidden="1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hidden="1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hidden="1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3.87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15.48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23">
        <f>38.7-38.7</f>
        <v>0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3.71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4.0199999999999996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23">
        <f>15.48-15.48</f>
        <v>0</v>
      </c>
      <c r="H85" s="3" t="s">
        <v>72</v>
      </c>
    </row>
    <row r="86" spans="1:8" ht="11.25" hidden="1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hidden="1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hidden="1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hidden="1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hidden="1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hidden="1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11.25" hidden="1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23">
        <f>12.44-12.44</f>
        <v>0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23">
        <f>13.99-13.99</f>
        <v>0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4.0999999999999996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3.64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23">
        <f>7.74-0.67</f>
        <v>7.07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hidden="1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hidden="1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hidden="1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5.28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66.52000000000001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38.700000000000003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20.96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3.87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23.39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26.86</v>
      </c>
      <c r="G121" s="3">
        <v>26.86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4.0199999999999996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3.71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6.05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0</v>
      </c>
      <c r="F125" s="3">
        <v>0</v>
      </c>
      <c r="G125" s="3">
        <v>50.76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">
        <v>6.4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">
        <v>19.05</v>
      </c>
      <c r="H127" s="3"/>
    </row>
    <row r="128" spans="1:8" ht="11.25" customHeight="1" x14ac:dyDescent="0.2">
      <c r="A128" s="3" t="s">
        <v>153</v>
      </c>
      <c r="B128" s="3">
        <v>2</v>
      </c>
      <c r="C128" s="3" t="s">
        <v>10</v>
      </c>
      <c r="D128" s="3" t="s">
        <v>19</v>
      </c>
      <c r="E128" s="3">
        <v>0</v>
      </c>
      <c r="F128" s="3">
        <v>0</v>
      </c>
      <c r="G128" s="3">
        <v>4.0999999999999996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34.17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37.92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36.43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29.47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13.22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23">
        <f>6.97-6.97</f>
        <v>0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23">
        <f>8.51-8.51</f>
        <v>0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14.5</v>
      </c>
      <c r="H139" s="3"/>
    </row>
    <row r="140" spans="1:8" ht="11.25" hidden="1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hidden="1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hidden="1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hidden="1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hidden="1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hidden="1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hidden="1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hidden="1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hidden="1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hidden="1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hidden="1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hidden="1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hidden="1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23.22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3.87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400.67000000000007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19</v>
      </c>
      <c r="E157" s="3">
        <v>4</v>
      </c>
      <c r="F157" s="3">
        <v>616.66999999999996</v>
      </c>
      <c r="G157" s="21">
        <f>E157*F157*B157/1000</f>
        <v>902.80487999999991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7">
        <f>SUM(G157)</f>
        <v>902.80487999999991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71</v>
      </c>
      <c r="E161" s="3">
        <v>2</v>
      </c>
      <c r="F161" s="3">
        <v>10216.18</v>
      </c>
      <c r="G161" s="21">
        <f>E161*F161*B161/1000</f>
        <v>245.18832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21">
        <v>0</v>
      </c>
      <c r="H162" s="3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7">
        <f>SUM(G160:G162)</f>
        <v>245.18832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10.59</v>
      </c>
      <c r="H165" s="3"/>
    </row>
    <row r="166" spans="1:8" ht="11.25" hidden="1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hidden="1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10.59</v>
      </c>
      <c r="H168" s="3"/>
    </row>
    <row r="169" spans="1:8" ht="11.25" hidden="1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hidden="1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hidden="1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hidden="1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30.85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3.71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34.56</v>
      </c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99.55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99.55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15.67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15.67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9.35</v>
      </c>
      <c r="H187" s="3" t="s">
        <v>25</v>
      </c>
    </row>
    <row r="188" spans="1:8" ht="11.25" customHeight="1" x14ac:dyDescent="0.2">
      <c r="A188" s="3" t="s">
        <v>213</v>
      </c>
      <c r="B188" s="3">
        <v>12</v>
      </c>
      <c r="C188" s="3" t="s">
        <v>131</v>
      </c>
      <c r="D188" s="3" t="s">
        <v>71</v>
      </c>
      <c r="E188" s="3">
        <v>0</v>
      </c>
      <c r="F188" s="3">
        <v>0</v>
      </c>
      <c r="G188" s="3">
        <v>4.6900000000000004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hidden="1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hidden="1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14.04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hidden="1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hidden="1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hidden="1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hidden="1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hidden="1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hidden="1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hidden="1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hidden="1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hidden="1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ht="11.25" hidden="1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17">
        <f>G37+G42+G45+G109+G155+G158+G163+G168+G172+G176+G179+G185+G194+G206+G4</f>
        <v>2717.3301276200004</v>
      </c>
      <c r="H207" s="3"/>
    </row>
    <row r="209" spans="1:8" ht="11.25" hidden="1" customHeight="1" x14ac:dyDescent="0.2"/>
    <row r="210" spans="1:8" hidden="1" x14ac:dyDescent="0.2">
      <c r="E210" s="4" t="s">
        <v>241</v>
      </c>
      <c r="F210" s="4">
        <f>(25.51*6+26.53*6)/12</f>
        <v>26.02</v>
      </c>
      <c r="G210" s="18">
        <f>G208*1000/F211/12</f>
        <v>0</v>
      </c>
      <c r="H210" s="19" t="e">
        <f>F210/G210</f>
        <v>#DIV/0!</v>
      </c>
    </row>
    <row r="211" spans="1:8" hidden="1" x14ac:dyDescent="0.2">
      <c r="E211" s="4" t="s">
        <v>242</v>
      </c>
      <c r="F211" s="4">
        <v>8702.7000000000007</v>
      </c>
      <c r="G211" s="18">
        <f>F211*F210*12/1000</f>
        <v>2717.3310480000005</v>
      </c>
    </row>
    <row r="212" spans="1:8" hidden="1" x14ac:dyDescent="0.2">
      <c r="G212" s="18"/>
    </row>
    <row r="213" spans="1:8" hidden="1" x14ac:dyDescent="0.2">
      <c r="F213" s="4" t="s">
        <v>243</v>
      </c>
      <c r="G213" s="18">
        <f>G211-G207</f>
        <v>9.2038000002503395E-4</v>
      </c>
      <c r="H213" s="20">
        <f>G215-G208</f>
        <v>2445.5979432000004</v>
      </c>
    </row>
    <row r="214" spans="1:8" hidden="1" x14ac:dyDescent="0.2">
      <c r="G214" s="18"/>
    </row>
    <row r="215" spans="1:8" hidden="1" x14ac:dyDescent="0.2">
      <c r="G215" s="18">
        <f>G211*0.9</f>
        <v>2445.5979432000004</v>
      </c>
    </row>
    <row r="216" spans="1:8" hidden="1" x14ac:dyDescent="0.2">
      <c r="F216" s="4" t="s">
        <v>244</v>
      </c>
      <c r="G216" s="18">
        <f>G211*0.1</f>
        <v>271.73310480000004</v>
      </c>
    </row>
    <row r="217" spans="1:8" hidden="1" x14ac:dyDescent="0.2">
      <c r="G217" s="18">
        <f>SUM(G215:G216)</f>
        <v>2717.3310480000005</v>
      </c>
    </row>
    <row r="219" spans="1:8" ht="11.25" customHeight="1" x14ac:dyDescent="0.2">
      <c r="A219" s="27" t="s">
        <v>246</v>
      </c>
      <c r="B219" s="27"/>
      <c r="C219" s="27"/>
      <c r="D219" s="27"/>
      <c r="E219" s="27"/>
      <c r="F219" s="27"/>
      <c r="G219" s="27" t="s">
        <v>247</v>
      </c>
    </row>
  </sheetData>
  <mergeCells count="2">
    <mergeCell ref="B4:F4"/>
    <mergeCell ref="B3:C3"/>
  </mergeCells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topLeftCell="A120" workbookViewId="0">
      <selection activeCell="F157" sqref="F157"/>
    </sheetView>
  </sheetViews>
  <sheetFormatPr defaultRowHeight="15" x14ac:dyDescent="0.2"/>
  <cols>
    <col min="1" max="1" width="44.140625" style="4" customWidth="1"/>
    <col min="2" max="2" width="6.5703125" style="4" customWidth="1"/>
    <col min="3" max="3" width="9.140625" style="4"/>
    <col min="4" max="4" width="6.28515625" style="4" customWidth="1"/>
    <col min="5" max="16384" width="9.140625" style="4"/>
  </cols>
  <sheetData>
    <row r="1" spans="1:10" s="1" customFormat="1" ht="15.75" x14ac:dyDescent="0.25">
      <c r="A1" s="5" t="s">
        <v>248</v>
      </c>
    </row>
    <row r="2" spans="1:10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60.75" customHeight="1" x14ac:dyDescent="0.2">
      <c r="A3" s="25" t="s">
        <v>1</v>
      </c>
      <c r="B3" s="30" t="s">
        <v>2</v>
      </c>
      <c r="C3" s="35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</row>
    <row r="4" spans="1:10" ht="11.25" x14ac:dyDescent="0.2">
      <c r="A4" s="26" t="s">
        <v>245</v>
      </c>
      <c r="B4" s="30"/>
      <c r="C4" s="31"/>
      <c r="D4" s="31"/>
      <c r="E4" s="31"/>
      <c r="F4" s="35"/>
      <c r="G4" s="38">
        <f>277.06-245.27</f>
        <v>31.789999999999992</v>
      </c>
      <c r="H4" s="25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155.4</v>
      </c>
      <c r="F6" s="21">
        <v>2.4700000000000002</v>
      </c>
      <c r="G6" s="21">
        <f t="shared" ref="G6:G25" si="0">ROUND(E6*F6*B6/1000,2)</f>
        <v>114.77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155.4</v>
      </c>
      <c r="F7" s="21">
        <v>3.49</v>
      </c>
      <c r="G7" s="21">
        <f t="shared" si="0"/>
        <v>6.51</v>
      </c>
      <c r="H7" s="3"/>
      <c r="J7" s="4">
        <f t="shared" ref="J7:J44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1165.5999999999999</v>
      </c>
      <c r="F8" s="21">
        <v>2.15</v>
      </c>
      <c r="G8" s="21">
        <f t="shared" si="0"/>
        <v>130.31</v>
      </c>
      <c r="H8" s="3" t="s">
        <v>15</v>
      </c>
      <c r="J8" s="4">
        <f t="shared" si="1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1165.5999999999999</v>
      </c>
      <c r="F9" s="21">
        <v>2.75</v>
      </c>
      <c r="G9" s="21">
        <f t="shared" si="0"/>
        <v>38.46</v>
      </c>
      <c r="H9" s="3"/>
      <c r="J9" s="4">
        <f t="shared" si="1"/>
        <v>2.81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32</v>
      </c>
      <c r="F10" s="21">
        <v>3.33</v>
      </c>
      <c r="G10" s="21">
        <f t="shared" si="0"/>
        <v>31.86</v>
      </c>
      <c r="H10" s="3" t="s">
        <v>15</v>
      </c>
      <c r="J10" s="4">
        <f t="shared" si="1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32</v>
      </c>
      <c r="F11" s="21">
        <v>21.22</v>
      </c>
      <c r="G11" s="21">
        <f t="shared" si="0"/>
        <v>35.31</v>
      </c>
      <c r="H11" s="3" t="s">
        <v>12</v>
      </c>
      <c r="J11" s="4">
        <f t="shared" si="1"/>
        <v>21.64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8</v>
      </c>
      <c r="F12" s="21">
        <v>3.51</v>
      </c>
      <c r="G12" s="21">
        <f t="shared" si="0"/>
        <v>8.4</v>
      </c>
      <c r="H12" s="3" t="s">
        <v>12</v>
      </c>
      <c r="J12" s="4">
        <f t="shared" si="1"/>
        <v>3.58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1">
        <v>0</v>
      </c>
      <c r="G13" s="21">
        <f t="shared" si="0"/>
        <v>0</v>
      </c>
      <c r="H13" s="3" t="s">
        <v>23</v>
      </c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80</v>
      </c>
      <c r="F14" s="21">
        <v>9.0500000000000007</v>
      </c>
      <c r="G14" s="21">
        <f t="shared" si="0"/>
        <v>0.72</v>
      </c>
      <c r="H14" s="3" t="s">
        <v>25</v>
      </c>
      <c r="J14" s="4">
        <f t="shared" si="1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6296</v>
      </c>
      <c r="F15" s="21">
        <v>3.01</v>
      </c>
      <c r="G15" s="21">
        <f t="shared" si="0"/>
        <v>18.95</v>
      </c>
      <c r="H15" s="3" t="s">
        <v>25</v>
      </c>
      <c r="J15" s="4">
        <f t="shared" si="1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250</v>
      </c>
      <c r="F16" s="21">
        <v>1.87</v>
      </c>
      <c r="G16" s="21">
        <f t="shared" si="0"/>
        <v>0.47</v>
      </c>
      <c r="H16" s="3" t="s">
        <v>25</v>
      </c>
      <c r="J16" s="4">
        <f t="shared" si="1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51.2</v>
      </c>
      <c r="F17" s="21">
        <v>4.3899999999999997</v>
      </c>
      <c r="G17" s="21">
        <f t="shared" si="0"/>
        <v>0.22</v>
      </c>
      <c r="H17" s="3" t="s">
        <v>25</v>
      </c>
      <c r="J17" s="4">
        <f t="shared" si="1"/>
        <v>4.4800000000000004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19</v>
      </c>
      <c r="F18" s="21">
        <v>4.37</v>
      </c>
      <c r="G18" s="21">
        <f t="shared" si="0"/>
        <v>0.17</v>
      </c>
      <c r="H18" s="3" t="s">
        <v>30</v>
      </c>
      <c r="J18" s="4">
        <f t="shared" si="1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1">
        <v>0</v>
      </c>
      <c r="G19" s="21">
        <f t="shared" si="0"/>
        <v>0</v>
      </c>
      <c r="H19" s="3" t="s">
        <v>25</v>
      </c>
      <c r="J19" s="4">
        <f t="shared" si="1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21">
        <v>0</v>
      </c>
      <c r="G20" s="21">
        <f t="shared" si="0"/>
        <v>0</v>
      </c>
      <c r="H20" s="3" t="s">
        <v>25</v>
      </c>
      <c r="J20" s="4">
        <f t="shared" si="1"/>
        <v>0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22</v>
      </c>
      <c r="F21" s="21">
        <v>2.69</v>
      </c>
      <c r="G21" s="21">
        <f t="shared" si="0"/>
        <v>0.06</v>
      </c>
      <c r="H21" s="3" t="s">
        <v>25</v>
      </c>
      <c r="J21" s="4">
        <f t="shared" si="1"/>
        <v>2.74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515.4</v>
      </c>
      <c r="F22" s="21">
        <v>5.43</v>
      </c>
      <c r="G22" s="21">
        <f t="shared" si="0"/>
        <v>2.8</v>
      </c>
      <c r="H22" s="3" t="s">
        <v>30</v>
      </c>
      <c r="J22" s="4">
        <f t="shared" si="1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16.3</v>
      </c>
      <c r="F23" s="21">
        <v>2.69</v>
      </c>
      <c r="G23" s="21">
        <f t="shared" si="0"/>
        <v>0.04</v>
      </c>
      <c r="H23" s="3" t="s">
        <v>25</v>
      </c>
      <c r="J23" s="4">
        <f t="shared" si="1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8.6</v>
      </c>
      <c r="F24" s="21">
        <v>2.1800000000000002</v>
      </c>
      <c r="G24" s="21">
        <f t="shared" si="0"/>
        <v>0.02</v>
      </c>
      <c r="H24" s="3" t="s">
        <v>25</v>
      </c>
      <c r="J24" s="4">
        <f t="shared" si="1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842</v>
      </c>
      <c r="F25" s="21">
        <v>2.19</v>
      </c>
      <c r="G25" s="21">
        <f t="shared" si="0"/>
        <v>3.69</v>
      </c>
      <c r="H25" s="3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22"/>
      <c r="G26" s="21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1">
        <v>0</v>
      </c>
      <c r="G27" s="21">
        <f t="shared" ref="G7:G36" si="2">E27*F27*B27/1000</f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1">
        <v>0</v>
      </c>
      <c r="G28" s="21">
        <f t="shared" si="2"/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22"/>
      <c r="G29" s="21"/>
      <c r="H29" s="8"/>
    </row>
    <row r="30" spans="1:10" ht="11.25" customHeight="1" x14ac:dyDescent="0.2">
      <c r="A30" s="3" t="s">
        <v>45</v>
      </c>
      <c r="B30" s="3">
        <v>3</v>
      </c>
      <c r="C30" s="3" t="s">
        <v>46</v>
      </c>
      <c r="D30" s="3" t="s">
        <v>47</v>
      </c>
      <c r="E30" s="3">
        <v>0</v>
      </c>
      <c r="F30" s="21">
        <v>0</v>
      </c>
      <c r="G30" s="37">
        <f>12.82+3</f>
        <v>15.82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1">
        <v>0</v>
      </c>
      <c r="G31" s="21">
        <f t="shared" si="2"/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700</v>
      </c>
      <c r="F32" s="21">
        <v>1.81</v>
      </c>
      <c r="G32" s="21">
        <f t="shared" ref="G32:G33" si="3">ROUND(E32*F32*B32/1000,2)</f>
        <v>1.27</v>
      </c>
      <c r="H32" s="3" t="s">
        <v>25</v>
      </c>
      <c r="J32" s="4">
        <f t="shared" si="1"/>
        <v>1.85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700</v>
      </c>
      <c r="F33" s="21">
        <v>1.81</v>
      </c>
      <c r="G33" s="21">
        <f t="shared" si="3"/>
        <v>1.27</v>
      </c>
      <c r="H33" s="3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22"/>
      <c r="G34" s="21"/>
      <c r="H34" s="8"/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13</v>
      </c>
      <c r="F35" s="21">
        <v>8.9600000000000009</v>
      </c>
      <c r="G35" s="21">
        <f t="shared" ref="G35:G36" si="4">ROUND(E35*F35*B35/1000,2)</f>
        <v>42.52</v>
      </c>
      <c r="H35" s="3"/>
      <c r="J35" s="4">
        <f t="shared" si="1"/>
        <v>9.14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50.3</v>
      </c>
      <c r="F36" s="21">
        <v>3.88</v>
      </c>
      <c r="G36" s="21">
        <f t="shared" si="4"/>
        <v>4.68</v>
      </c>
      <c r="H36" s="3"/>
      <c r="J36" s="4">
        <f t="shared" si="1"/>
        <v>3.96</v>
      </c>
    </row>
    <row r="37" spans="1:10" ht="11.25" customHeight="1" x14ac:dyDescent="0.2">
      <c r="A37" s="6" t="s">
        <v>56</v>
      </c>
      <c r="B37" s="7"/>
      <c r="C37" s="7"/>
      <c r="D37" s="7"/>
      <c r="E37" s="7"/>
      <c r="F37" s="8"/>
      <c r="G37" s="17">
        <f>SUM(G6:G36)</f>
        <v>458.32000000000005</v>
      </c>
      <c r="H37" s="3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1.91</v>
      </c>
      <c r="F39" s="3">
        <v>293.77</v>
      </c>
      <c r="G39" s="21">
        <f t="shared" ref="G39" si="5">ROUND(E39*F39*B39/1000,2)</f>
        <v>204.8</v>
      </c>
      <c r="H39" s="3" t="s">
        <v>12</v>
      </c>
      <c r="J39" s="4">
        <f t="shared" si="1"/>
        <v>299.64999999999998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16"/>
      <c r="H40" s="8"/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1.91</v>
      </c>
      <c r="F41" s="3">
        <v>246.72</v>
      </c>
      <c r="G41" s="21">
        <f t="shared" ref="G41" si="6">ROUND(E41*F41*B41/1000,2)</f>
        <v>172</v>
      </c>
      <c r="H41" s="3"/>
      <c r="J41" s="4">
        <f t="shared" si="1"/>
        <v>251.65</v>
      </c>
    </row>
    <row r="42" spans="1:10" ht="11.25" customHeight="1" x14ac:dyDescent="0.2">
      <c r="A42" s="6" t="s">
        <v>62</v>
      </c>
      <c r="B42" s="7"/>
      <c r="C42" s="7"/>
      <c r="D42" s="7"/>
      <c r="E42" s="7"/>
      <c r="F42" s="8"/>
      <c r="G42" s="17">
        <f>SUM(G39:G41)</f>
        <v>376.8</v>
      </c>
      <c r="H42" s="3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0.56999999999999995</v>
      </c>
      <c r="F44" s="3">
        <v>548.36</v>
      </c>
      <c r="G44" s="21">
        <f t="shared" ref="G44" si="7">ROUND(E44*F44*B44/1000,2)</f>
        <v>114.09</v>
      </c>
      <c r="H44" s="3"/>
      <c r="J44" s="4">
        <f t="shared" si="1"/>
        <v>559.33000000000004</v>
      </c>
    </row>
    <row r="45" spans="1:10" ht="11.25" customHeight="1" x14ac:dyDescent="0.2">
      <c r="A45" s="6" t="s">
        <v>65</v>
      </c>
      <c r="B45" s="7"/>
      <c r="C45" s="7"/>
      <c r="D45" s="7"/>
      <c r="E45" s="7"/>
      <c r="F45" s="8"/>
      <c r="G45" s="17">
        <f>SUM(G44)</f>
        <v>114.09</v>
      </c>
      <c r="H45" s="3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2"/>
    </row>
    <row r="49" spans="1:8" ht="11.25" hidden="1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hidden="1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hidden="1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hidden="1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hidden="1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3" t="s">
        <v>77</v>
      </c>
      <c r="B54" s="3">
        <v>1</v>
      </c>
      <c r="C54" s="3" t="s">
        <v>70</v>
      </c>
      <c r="D54" s="3" t="s">
        <v>41</v>
      </c>
      <c r="E54" s="3">
        <v>0</v>
      </c>
      <c r="F54" s="3">
        <v>0</v>
      </c>
      <c r="G54" s="3"/>
      <c r="H54" s="3" t="s">
        <v>72</v>
      </c>
    </row>
    <row r="55" spans="1:8" ht="11.25" hidden="1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hidden="1" customHeight="1" x14ac:dyDescent="0.2">
      <c r="A56" s="3" t="s">
        <v>79</v>
      </c>
      <c r="B56" s="3">
        <v>1</v>
      </c>
      <c r="C56" s="3" t="s">
        <v>70</v>
      </c>
      <c r="D56" s="3" t="s">
        <v>47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hidden="1" customHeight="1" x14ac:dyDescent="0.2">
      <c r="A57" s="3" t="s">
        <v>80</v>
      </c>
      <c r="B57" s="3">
        <v>0</v>
      </c>
      <c r="C57" s="3" t="s">
        <v>81</v>
      </c>
      <c r="D57" s="3" t="s">
        <v>19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hidden="1" customHeight="1" x14ac:dyDescent="0.2">
      <c r="A58" s="3" t="s">
        <v>82</v>
      </c>
      <c r="B58" s="3">
        <v>1</v>
      </c>
      <c r="C58" s="3" t="s">
        <v>70</v>
      </c>
      <c r="D58" s="3" t="s">
        <v>47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hidden="1" customHeight="1" x14ac:dyDescent="0.2">
      <c r="A59" s="3" t="s">
        <v>83</v>
      </c>
      <c r="B59" s="3">
        <v>1</v>
      </c>
      <c r="C59" s="3" t="s">
        <v>70</v>
      </c>
      <c r="D59" s="3" t="s">
        <v>41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hidden="1" customHeight="1" x14ac:dyDescent="0.2">
      <c r="A60" s="3" t="s">
        <v>84</v>
      </c>
      <c r="B60" s="3">
        <v>1</v>
      </c>
      <c r="C60" s="3" t="s">
        <v>70</v>
      </c>
      <c r="D60" s="3" t="s">
        <v>19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hidden="1" customHeight="1" x14ac:dyDescent="0.2">
      <c r="A61" s="3" t="s">
        <v>85</v>
      </c>
      <c r="B61" s="3">
        <v>1</v>
      </c>
      <c r="C61" s="3" t="s">
        <v>70</v>
      </c>
      <c r="D61" s="3" t="s">
        <v>47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0</v>
      </c>
      <c r="C62" s="3" t="s">
        <v>81</v>
      </c>
      <c r="D62" s="3" t="s">
        <v>19</v>
      </c>
      <c r="E62" s="3">
        <v>0</v>
      </c>
      <c r="F62" s="3">
        <v>0</v>
      </c>
      <c r="G62" s="3">
        <v>3.87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47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47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8.1300000000000008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7.35</v>
      </c>
      <c r="H67" s="3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hidden="1" customHeight="1" x14ac:dyDescent="0.2">
      <c r="A70" s="3" t="s">
        <v>95</v>
      </c>
      <c r="B70" s="3">
        <v>2</v>
      </c>
      <c r="C70" s="3" t="s">
        <v>70</v>
      </c>
      <c r="D70" s="3" t="s">
        <v>47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hidden="1" customHeight="1" x14ac:dyDescent="0.2">
      <c r="A71" s="3" t="s">
        <v>96</v>
      </c>
      <c r="B71" s="3">
        <v>1</v>
      </c>
      <c r="C71" s="3" t="s">
        <v>70</v>
      </c>
      <c r="D71" s="3" t="s">
        <v>41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hidden="1" customHeight="1" x14ac:dyDescent="0.2">
      <c r="A72" s="3" t="s">
        <v>97</v>
      </c>
      <c r="B72" s="3">
        <v>1</v>
      </c>
      <c r="C72" s="3" t="s">
        <v>81</v>
      </c>
      <c r="D72" s="3" t="s">
        <v>19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hidden="1" customHeight="1" x14ac:dyDescent="0.2">
      <c r="A73" s="3" t="s">
        <v>98</v>
      </c>
      <c r="B73" s="3">
        <v>0</v>
      </c>
      <c r="C73" s="3" t="s">
        <v>81</v>
      </c>
      <c r="D73" s="3" t="s">
        <v>19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19</v>
      </c>
      <c r="E74" s="3">
        <v>0</v>
      </c>
      <c r="F74" s="3">
        <v>0</v>
      </c>
      <c r="G74" s="3">
        <v>3.87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15.48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7">
        <f>38.7-38.7</f>
        <v>0</v>
      </c>
      <c r="H77" s="3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19</v>
      </c>
      <c r="E79" s="3">
        <v>0</v>
      </c>
      <c r="F79" s="3">
        <v>0</v>
      </c>
      <c r="G79" s="3">
        <v>3.71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19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19</v>
      </c>
      <c r="E81" s="3">
        <v>0</v>
      </c>
      <c r="F81" s="3">
        <v>0</v>
      </c>
      <c r="G81" s="3">
        <v>4.0199999999999996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19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19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7">
        <f>15.48-15.48</f>
        <v>0</v>
      </c>
      <c r="H85" s="3" t="s">
        <v>72</v>
      </c>
    </row>
    <row r="86" spans="1:8" ht="11.25" hidden="1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7">
        <v>0</v>
      </c>
      <c r="H86" s="3" t="s">
        <v>72</v>
      </c>
    </row>
    <row r="87" spans="1:8" ht="11.25" hidden="1" customHeight="1" x14ac:dyDescent="0.2">
      <c r="A87" s="3" t="s">
        <v>112</v>
      </c>
      <c r="B87" s="3">
        <v>1</v>
      </c>
      <c r="C87" s="3" t="s">
        <v>70</v>
      </c>
      <c r="D87" s="3" t="s">
        <v>19</v>
      </c>
      <c r="E87" s="3">
        <v>0</v>
      </c>
      <c r="F87" s="3">
        <v>0</v>
      </c>
      <c r="G87" s="37">
        <v>0</v>
      </c>
      <c r="H87" s="3" t="s">
        <v>72</v>
      </c>
    </row>
    <row r="88" spans="1:8" ht="11.25" hidden="1" customHeight="1" x14ac:dyDescent="0.2">
      <c r="A88" s="3" t="s">
        <v>113</v>
      </c>
      <c r="B88" s="3">
        <v>1</v>
      </c>
      <c r="C88" s="3" t="s">
        <v>70</v>
      </c>
      <c r="D88" s="3" t="s">
        <v>19</v>
      </c>
      <c r="E88" s="3">
        <v>0</v>
      </c>
      <c r="F88" s="3">
        <v>0</v>
      </c>
      <c r="G88" s="37">
        <v>0</v>
      </c>
      <c r="H88" s="3" t="s">
        <v>72</v>
      </c>
    </row>
    <row r="89" spans="1:8" ht="11.25" hidden="1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7">
        <v>0</v>
      </c>
      <c r="H89" s="3" t="s">
        <v>72</v>
      </c>
    </row>
    <row r="90" spans="1:8" ht="11.25" hidden="1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7">
        <v>0</v>
      </c>
      <c r="H90" s="3" t="s">
        <v>72</v>
      </c>
    </row>
    <row r="91" spans="1:8" ht="11.25" hidden="1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7">
        <v>0</v>
      </c>
      <c r="H91" s="3" t="s">
        <v>72</v>
      </c>
    </row>
    <row r="92" spans="1:8" ht="11.25" hidden="1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7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7">
        <f>12.44-12.44</f>
        <v>0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7">
        <f>13.99-13.99</f>
        <v>0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125</v>
      </c>
      <c r="B100" s="3">
        <v>0</v>
      </c>
      <c r="C100" s="3" t="s">
        <v>126</v>
      </c>
      <c r="D100" s="3" t="s">
        <v>47</v>
      </c>
      <c r="E100" s="3">
        <v>0</v>
      </c>
      <c r="F100" s="3">
        <v>0</v>
      </c>
      <c r="G100" s="3">
        <v>4.0999999999999996</v>
      </c>
      <c r="H100" s="3" t="s">
        <v>126</v>
      </c>
    </row>
    <row r="101" spans="1:8" ht="11.25" customHeight="1" x14ac:dyDescent="0.2">
      <c r="A101" s="3" t="s">
        <v>127</v>
      </c>
      <c r="B101" s="3">
        <v>0</v>
      </c>
      <c r="C101" s="3" t="s">
        <v>126</v>
      </c>
      <c r="D101" s="3" t="s">
        <v>41</v>
      </c>
      <c r="E101" s="3">
        <v>0</v>
      </c>
      <c r="F101" s="3">
        <v>0</v>
      </c>
      <c r="G101" s="3">
        <v>3.64</v>
      </c>
      <c r="H101" s="3" t="s">
        <v>126</v>
      </c>
    </row>
    <row r="102" spans="1:8" ht="11.25" customHeight="1" x14ac:dyDescent="0.2">
      <c r="A102" s="3" t="s">
        <v>128</v>
      </c>
      <c r="B102" s="3">
        <v>0</v>
      </c>
      <c r="C102" s="3" t="s">
        <v>126</v>
      </c>
      <c r="D102" s="3" t="s">
        <v>41</v>
      </c>
      <c r="E102" s="3">
        <v>0</v>
      </c>
      <c r="F102" s="3">
        <v>0</v>
      </c>
      <c r="G102" s="37">
        <f>7.74-0.67</f>
        <v>7.07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19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hidden="1" customHeight="1" x14ac:dyDescent="0.2">
      <c r="A105" s="3" t="s">
        <v>130</v>
      </c>
      <c r="B105" s="3">
        <v>0</v>
      </c>
      <c r="C105" s="3" t="s">
        <v>131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hidden="1" customHeight="1" x14ac:dyDescent="0.2">
      <c r="A106" s="3" t="s">
        <v>132</v>
      </c>
      <c r="B106" s="3">
        <v>0</v>
      </c>
      <c r="C106" s="3" t="s">
        <v>131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hidden="1" customHeight="1" x14ac:dyDescent="0.2">
      <c r="A107" s="3" t="s">
        <v>133</v>
      </c>
      <c r="B107" s="3">
        <v>0</v>
      </c>
      <c r="C107" s="3" t="s">
        <v>131</v>
      </c>
      <c r="D107" s="3" t="s">
        <v>47</v>
      </c>
      <c r="E107" s="3">
        <v>0</v>
      </c>
      <c r="F107" s="3">
        <v>0</v>
      </c>
      <c r="G107" s="3">
        <v>0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47</v>
      </c>
      <c r="E108" s="3">
        <v>0</v>
      </c>
      <c r="F108" s="3">
        <v>0</v>
      </c>
      <c r="G108" s="3">
        <v>5.28</v>
      </c>
      <c r="H108" s="3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66.52000000000001</v>
      </c>
      <c r="H109" s="3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41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19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19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0</v>
      </c>
      <c r="C115" s="3" t="s">
        <v>126</v>
      </c>
      <c r="D115" s="3" t="s">
        <v>71</v>
      </c>
      <c r="E115" s="3">
        <v>0</v>
      </c>
      <c r="F115" s="3">
        <v>0</v>
      </c>
      <c r="G115" s="3">
        <v>38.700000000000003</v>
      </c>
      <c r="H115" s="3" t="s">
        <v>126</v>
      </c>
    </row>
    <row r="116" spans="1:8" ht="11.25" customHeight="1" x14ac:dyDescent="0.2">
      <c r="A116" s="3" t="s">
        <v>141</v>
      </c>
      <c r="B116" s="3">
        <v>0</v>
      </c>
      <c r="C116" s="3" t="s">
        <v>126</v>
      </c>
      <c r="D116" s="3" t="s">
        <v>71</v>
      </c>
      <c r="E116" s="3">
        <v>0</v>
      </c>
      <c r="F116" s="3">
        <v>0</v>
      </c>
      <c r="G116" s="3">
        <v>20.96</v>
      </c>
      <c r="H116" s="3" t="s">
        <v>126</v>
      </c>
    </row>
    <row r="117" spans="1:8" ht="11.25" customHeight="1" x14ac:dyDescent="0.2">
      <c r="A117" s="3" t="s">
        <v>142</v>
      </c>
      <c r="B117" s="3">
        <v>0</v>
      </c>
      <c r="C117" s="3" t="s">
        <v>126</v>
      </c>
      <c r="D117" s="3" t="s">
        <v>41</v>
      </c>
      <c r="E117" s="3">
        <v>0</v>
      </c>
      <c r="F117" s="3">
        <v>0</v>
      </c>
      <c r="G117" s="3">
        <v>3.87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41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19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23.39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1000</v>
      </c>
      <c r="F121" s="3">
        <v>26.86</v>
      </c>
      <c r="G121" s="3">
        <v>26.86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19</v>
      </c>
      <c r="E122" s="3">
        <v>0</v>
      </c>
      <c r="F122" s="3">
        <v>0</v>
      </c>
      <c r="G122" s="3">
        <v>4.0199999999999996</v>
      </c>
      <c r="H122" s="3" t="s">
        <v>81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41</v>
      </c>
      <c r="E123" s="3">
        <v>0</v>
      </c>
      <c r="F123" s="3">
        <v>0</v>
      </c>
      <c r="G123" s="3">
        <v>3.71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126</v>
      </c>
      <c r="D124" s="3" t="s">
        <v>19</v>
      </c>
      <c r="E124" s="3">
        <v>0</v>
      </c>
      <c r="F124" s="3">
        <v>0</v>
      </c>
      <c r="G124" s="3">
        <v>6.05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0</v>
      </c>
      <c r="F125" s="3">
        <v>0</v>
      </c>
      <c r="G125" s="3">
        <v>50.76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0</v>
      </c>
      <c r="F126" s="3">
        <v>0</v>
      </c>
      <c r="G126" s="3">
        <v>6.4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0</v>
      </c>
      <c r="F127" s="3">
        <v>0</v>
      </c>
      <c r="G127" s="3">
        <v>19.05</v>
      </c>
      <c r="H127" s="3"/>
    </row>
    <row r="128" spans="1:8" ht="11.25" customHeight="1" x14ac:dyDescent="0.2">
      <c r="A128" s="3" t="s">
        <v>153</v>
      </c>
      <c r="B128" s="3">
        <v>2</v>
      </c>
      <c r="C128" s="3" t="s">
        <v>10</v>
      </c>
      <c r="D128" s="3" t="s">
        <v>19</v>
      </c>
      <c r="E128" s="3">
        <v>0</v>
      </c>
      <c r="F128" s="3">
        <v>0</v>
      </c>
      <c r="G128" s="3">
        <v>4.0999999999999996</v>
      </c>
      <c r="H128" s="3" t="s">
        <v>126</v>
      </c>
    </row>
    <row r="129" spans="1:8" ht="11.25" customHeight="1" x14ac:dyDescent="0.2">
      <c r="A129" s="3" t="s">
        <v>154</v>
      </c>
      <c r="B129" s="3">
        <v>0</v>
      </c>
      <c r="C129" s="3" t="s">
        <v>126</v>
      </c>
      <c r="D129" s="3" t="s">
        <v>19</v>
      </c>
      <c r="E129" s="3">
        <v>0</v>
      </c>
      <c r="F129" s="3">
        <v>0</v>
      </c>
      <c r="G129" s="3">
        <v>0</v>
      </c>
      <c r="H129" s="3" t="s">
        <v>126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34.17</v>
      </c>
      <c r="H131" s="3" t="s">
        <v>126</v>
      </c>
    </row>
    <row r="132" spans="1:8" ht="11.25" customHeight="1" x14ac:dyDescent="0.2">
      <c r="A132" s="3" t="s">
        <v>158</v>
      </c>
      <c r="B132" s="3">
        <v>0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37.92</v>
      </c>
      <c r="H132" s="3" t="s">
        <v>126</v>
      </c>
    </row>
    <row r="133" spans="1:8" ht="11.25" customHeight="1" x14ac:dyDescent="0.2">
      <c r="A133" s="3" t="s">
        <v>159</v>
      </c>
      <c r="B133" s="3">
        <v>0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36.43</v>
      </c>
      <c r="H133" s="3" t="s">
        <v>126</v>
      </c>
    </row>
    <row r="134" spans="1:8" ht="11.25" customHeight="1" x14ac:dyDescent="0.2">
      <c r="A134" s="3" t="s">
        <v>160</v>
      </c>
      <c r="B134" s="3">
        <v>0</v>
      </c>
      <c r="C134" s="3" t="s">
        <v>126</v>
      </c>
      <c r="D134" s="3" t="s">
        <v>71</v>
      </c>
      <c r="E134" s="3">
        <v>0</v>
      </c>
      <c r="F134" s="3">
        <v>0</v>
      </c>
      <c r="G134" s="3">
        <v>29.47</v>
      </c>
      <c r="H134" s="3" t="s">
        <v>126</v>
      </c>
    </row>
    <row r="135" spans="1:8" ht="11.25" customHeight="1" x14ac:dyDescent="0.2">
      <c r="A135" s="3" t="s">
        <v>161</v>
      </c>
      <c r="B135" s="3">
        <v>0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13.22</v>
      </c>
      <c r="H135" s="3" t="s">
        <v>126</v>
      </c>
    </row>
    <row r="136" spans="1:8" ht="11.25" customHeight="1" x14ac:dyDescent="0.2">
      <c r="A136" s="3" t="s">
        <v>162</v>
      </c>
      <c r="B136" s="3">
        <v>0</v>
      </c>
      <c r="C136" s="3" t="s">
        <v>126</v>
      </c>
      <c r="D136" s="3" t="s">
        <v>71</v>
      </c>
      <c r="E136" s="3">
        <v>0</v>
      </c>
      <c r="F136" s="3">
        <v>0</v>
      </c>
      <c r="G136" s="37">
        <f>6.97-6.97</f>
        <v>0</v>
      </c>
      <c r="H136" s="3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47</v>
      </c>
      <c r="E138" s="3">
        <v>0</v>
      </c>
      <c r="F138" s="3">
        <v>0</v>
      </c>
      <c r="G138" s="37">
        <f>8.51-8.51</f>
        <v>0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47</v>
      </c>
      <c r="E139" s="3">
        <v>0</v>
      </c>
      <c r="F139" s="3">
        <v>0</v>
      </c>
      <c r="G139" s="3">
        <v>14.5</v>
      </c>
      <c r="H139" s="3"/>
    </row>
    <row r="140" spans="1:8" ht="11.25" hidden="1" customHeight="1" x14ac:dyDescent="0.2">
      <c r="A140" s="3" t="s">
        <v>165</v>
      </c>
      <c r="B140" s="3">
        <v>0</v>
      </c>
      <c r="C140" s="3" t="s">
        <v>131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hidden="1" customHeight="1" x14ac:dyDescent="0.2">
      <c r="A141" s="3" t="s">
        <v>166</v>
      </c>
      <c r="B141" s="3">
        <v>0</v>
      </c>
      <c r="C141" s="3" t="s">
        <v>131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hidden="1" customHeight="1" x14ac:dyDescent="0.2">
      <c r="A142" s="3" t="s">
        <v>167</v>
      </c>
      <c r="B142" s="3">
        <v>0</v>
      </c>
      <c r="C142" s="3" t="s">
        <v>131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hidden="1" customHeight="1" x14ac:dyDescent="0.2">
      <c r="A143" s="3" t="s">
        <v>168</v>
      </c>
      <c r="B143" s="3">
        <v>0</v>
      </c>
      <c r="C143" s="3" t="s">
        <v>131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hidden="1" customHeight="1" x14ac:dyDescent="0.2">
      <c r="A144" s="3" t="s">
        <v>169</v>
      </c>
      <c r="B144" s="3">
        <v>0</v>
      </c>
      <c r="C144" s="3" t="s">
        <v>131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hidden="1" customHeight="1" x14ac:dyDescent="0.2">
      <c r="A145" s="3" t="s">
        <v>170</v>
      </c>
      <c r="B145" s="3">
        <v>0</v>
      </c>
      <c r="C145" s="3" t="s">
        <v>131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hidden="1" customHeight="1" x14ac:dyDescent="0.2">
      <c r="A146" s="3" t="s">
        <v>171</v>
      </c>
      <c r="B146" s="3">
        <v>0</v>
      </c>
      <c r="C146" s="3" t="s">
        <v>131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hidden="1" customHeight="1" x14ac:dyDescent="0.2">
      <c r="A147" s="3" t="s">
        <v>172</v>
      </c>
      <c r="B147" s="3">
        <v>0</v>
      </c>
      <c r="C147" s="3" t="s">
        <v>131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hidden="1" customHeight="1" x14ac:dyDescent="0.2">
      <c r="A148" s="3" t="s">
        <v>173</v>
      </c>
      <c r="B148" s="3">
        <v>0</v>
      </c>
      <c r="C148" s="3" t="s">
        <v>131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hidden="1" customHeight="1" x14ac:dyDescent="0.2">
      <c r="A149" s="3" t="s">
        <v>174</v>
      </c>
      <c r="B149" s="3">
        <v>0</v>
      </c>
      <c r="C149" s="3" t="s">
        <v>131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hidden="1" customHeight="1" x14ac:dyDescent="0.2">
      <c r="A150" s="3" t="s">
        <v>175</v>
      </c>
      <c r="B150" s="3">
        <v>0</v>
      </c>
      <c r="C150" s="3" t="s">
        <v>131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hidden="1" customHeight="1" x14ac:dyDescent="0.2">
      <c r="A151" s="3" t="s">
        <v>176</v>
      </c>
      <c r="B151" s="3">
        <v>0</v>
      </c>
      <c r="C151" s="3" t="s">
        <v>131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hidden="1" customHeight="1" x14ac:dyDescent="0.2">
      <c r="A152" s="3" t="s">
        <v>177</v>
      </c>
      <c r="B152" s="3">
        <v>0</v>
      </c>
      <c r="C152" s="3" t="s">
        <v>131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47</v>
      </c>
      <c r="E153" s="3">
        <v>0</v>
      </c>
      <c r="F153" s="3">
        <v>0</v>
      </c>
      <c r="G153" s="3">
        <v>23.22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47</v>
      </c>
      <c r="E154" s="3">
        <v>0</v>
      </c>
      <c r="F154" s="3">
        <v>0</v>
      </c>
      <c r="G154" s="3">
        <v>3.87</v>
      </c>
      <c r="H154" s="3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400.67000000000007</v>
      </c>
      <c r="H155" s="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19</v>
      </c>
      <c r="E157" s="3">
        <v>4</v>
      </c>
      <c r="F157" s="3">
        <f>ROUND(G157/E157/B157*1000,2)</f>
        <v>618.36</v>
      </c>
      <c r="G157" s="21">
        <v>902.8</v>
      </c>
      <c r="H157" s="3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7">
        <f>SUM(G157)</f>
        <v>902.8</v>
      </c>
      <c r="H158" s="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22</v>
      </c>
      <c r="D161" s="3" t="s">
        <v>71</v>
      </c>
      <c r="E161" s="3">
        <v>2</v>
      </c>
      <c r="F161" s="3">
        <f>ROUND(G161/E161/B161*1000,2)</f>
        <v>10216.25</v>
      </c>
      <c r="G161" s="21">
        <v>245.19</v>
      </c>
      <c r="H161" s="3" t="s">
        <v>23</v>
      </c>
    </row>
    <row r="162" spans="1:8" ht="11.25" customHeight="1" x14ac:dyDescent="0.2">
      <c r="A162" s="3" t="s">
        <v>187</v>
      </c>
      <c r="B162" s="3">
        <v>5</v>
      </c>
      <c r="C162" s="3" t="s">
        <v>40</v>
      </c>
      <c r="D162" s="3" t="s">
        <v>71</v>
      </c>
      <c r="E162" s="3">
        <v>0</v>
      </c>
      <c r="F162" s="3">
        <v>0</v>
      </c>
      <c r="G162" s="21">
        <v>0</v>
      </c>
      <c r="H162" s="3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7">
        <f>SUM(G160:G162)</f>
        <v>245.19</v>
      </c>
      <c r="H163" s="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71</v>
      </c>
      <c r="E165" s="3">
        <v>0</v>
      </c>
      <c r="F165" s="3">
        <v>0</v>
      </c>
      <c r="G165" s="3">
        <v>10.59</v>
      </c>
      <c r="H165" s="3"/>
    </row>
    <row r="166" spans="1:8" ht="11.25" hidden="1" customHeight="1" x14ac:dyDescent="0.2">
      <c r="A166" s="3" t="s">
        <v>191</v>
      </c>
      <c r="B166" s="3">
        <v>2</v>
      </c>
      <c r="C166" s="3" t="s">
        <v>131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hidden="1" customHeight="1" x14ac:dyDescent="0.2">
      <c r="A167" s="3" t="s">
        <v>192</v>
      </c>
      <c r="B167" s="3">
        <v>1</v>
      </c>
      <c r="C167" s="3" t="s">
        <v>131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10.59</v>
      </c>
      <c r="H168" s="3"/>
    </row>
    <row r="169" spans="1:8" ht="11.25" hidden="1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hidden="1" customHeight="1" x14ac:dyDescent="0.2">
      <c r="A170" s="3" t="s">
        <v>195</v>
      </c>
      <c r="B170" s="3">
        <v>1</v>
      </c>
      <c r="C170" s="3" t="s">
        <v>10</v>
      </c>
      <c r="D170" s="3" t="s">
        <v>71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hidden="1" customHeight="1" x14ac:dyDescent="0.2">
      <c r="A171" s="3" t="s">
        <v>196</v>
      </c>
      <c r="B171" s="3">
        <v>1</v>
      </c>
      <c r="C171" s="3" t="s">
        <v>131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hidden="1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71</v>
      </c>
      <c r="E174" s="3">
        <v>0</v>
      </c>
      <c r="F174" s="3">
        <v>0</v>
      </c>
      <c r="G174" s="3">
        <v>30.85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71</v>
      </c>
      <c r="E175" s="3">
        <v>0</v>
      </c>
      <c r="F175" s="3">
        <v>0</v>
      </c>
      <c r="G175" s="3">
        <v>3.71</v>
      </c>
      <c r="H175" s="3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34.56</v>
      </c>
      <c r="H176" s="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99.55</v>
      </c>
      <c r="H178" s="3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99.55</v>
      </c>
      <c r="H179" s="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47</v>
      </c>
      <c r="E182" s="3">
        <v>0</v>
      </c>
      <c r="F182" s="3">
        <v>0</v>
      </c>
      <c r="G182" s="3">
        <v>15.67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15.67</v>
      </c>
      <c r="H185" s="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9.35</v>
      </c>
      <c r="H187" s="3" t="s">
        <v>25</v>
      </c>
    </row>
    <row r="188" spans="1:8" ht="11.25" customHeight="1" x14ac:dyDescent="0.2">
      <c r="A188" s="3" t="s">
        <v>213</v>
      </c>
      <c r="B188" s="3">
        <v>12</v>
      </c>
      <c r="C188" s="3" t="s">
        <v>131</v>
      </c>
      <c r="D188" s="3" t="s">
        <v>71</v>
      </c>
      <c r="E188" s="3">
        <v>0</v>
      </c>
      <c r="F188" s="3">
        <v>0</v>
      </c>
      <c r="G188" s="3">
        <v>4.6900000000000004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3" t="s">
        <v>217</v>
      </c>
      <c r="B191" s="3">
        <v>0</v>
      </c>
      <c r="C191" s="3" t="s">
        <v>131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hidden="1" customHeight="1" x14ac:dyDescent="0.2">
      <c r="A192" s="3" t="s">
        <v>218</v>
      </c>
      <c r="B192" s="3">
        <v>0</v>
      </c>
      <c r="C192" s="3" t="s">
        <v>131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hidden="1" customHeight="1" x14ac:dyDescent="0.2">
      <c r="A193" s="3" t="s">
        <v>219</v>
      </c>
      <c r="B193" s="3">
        <v>0</v>
      </c>
      <c r="C193" s="3" t="s">
        <v>131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14.04</v>
      </c>
      <c r="H194" s="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hidden="1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hidden="1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hidden="1" customHeight="1" x14ac:dyDescent="0.2">
      <c r="A199" s="3" t="s">
        <v>227</v>
      </c>
      <c r="B199" s="3">
        <v>0</v>
      </c>
      <c r="C199" s="3" t="s">
        <v>131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hidden="1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hidden="1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hidden="1" customHeight="1" x14ac:dyDescent="0.2">
      <c r="A202" s="3" t="s">
        <v>230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hidden="1" customHeight="1" x14ac:dyDescent="0.2">
      <c r="A203" s="3" t="s">
        <v>231</v>
      </c>
      <c r="B203" s="3">
        <v>1</v>
      </c>
      <c r="C203" s="3" t="s">
        <v>232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hidden="1" customHeight="1" x14ac:dyDescent="0.2">
      <c r="A204" s="3" t="s">
        <v>233</v>
      </c>
      <c r="B204" s="3">
        <v>3</v>
      </c>
      <c r="C204" s="3" t="s">
        <v>46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hidden="1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ht="11.25" hidden="1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3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17">
        <f>G37+G42+G45+G109+G155+G158+G163+G168+G172+G176+G179+G185+G194+G206+G4</f>
        <v>2770.59</v>
      </c>
      <c r="H207" s="3"/>
    </row>
    <row r="209" spans="1:8" ht="11.25" x14ac:dyDescent="0.2">
      <c r="E209" s="4" t="s">
        <v>241</v>
      </c>
      <c r="F209" s="4">
        <v>26.53</v>
      </c>
      <c r="G209" s="18">
        <f>G207*1000/F210/12</f>
        <v>26.52998494720029</v>
      </c>
      <c r="H209" s="19">
        <f>F209/G209</f>
        <v>1.0000005673881738</v>
      </c>
    </row>
    <row r="210" spans="1:8" ht="11.25" x14ac:dyDescent="0.2">
      <c r="E210" s="4" t="s">
        <v>242</v>
      </c>
      <c r="F210" s="4">
        <v>8702.7000000000007</v>
      </c>
      <c r="G210" s="36">
        <f>F210*F209*12/1000</f>
        <v>2770.5915720000003</v>
      </c>
    </row>
    <row r="211" spans="1:8" ht="11.25" x14ac:dyDescent="0.2">
      <c r="G211" s="18"/>
    </row>
    <row r="212" spans="1:8" ht="11.25" x14ac:dyDescent="0.2">
      <c r="F212" s="4" t="s">
        <v>243</v>
      </c>
      <c r="G212" s="18">
        <f>G210-G207</f>
        <v>1.5720000001238077E-3</v>
      </c>
      <c r="H212" s="20">
        <f>G214-G207</f>
        <v>-277.05758519999972</v>
      </c>
    </row>
    <row r="213" spans="1:8" ht="11.25" x14ac:dyDescent="0.2">
      <c r="G213" s="18"/>
    </row>
    <row r="214" spans="1:8" ht="11.25" x14ac:dyDescent="0.2">
      <c r="G214" s="18">
        <f>G210*0.9</f>
        <v>2493.5324148000004</v>
      </c>
    </row>
    <row r="215" spans="1:8" ht="11.25" x14ac:dyDescent="0.2">
      <c r="F215" s="4" t="s">
        <v>244</v>
      </c>
      <c r="G215" s="36">
        <f>G210*0.1</f>
        <v>277.05915720000002</v>
      </c>
    </row>
    <row r="216" spans="1:8" ht="11.25" x14ac:dyDescent="0.2">
      <c r="G216" s="18">
        <f>SUM(G214:G215)</f>
        <v>2770.5915720000003</v>
      </c>
    </row>
    <row r="218" spans="1:8" ht="11.25" customHeight="1" x14ac:dyDescent="0.2">
      <c r="A218" s="27" t="s">
        <v>249</v>
      </c>
      <c r="B218" s="27"/>
      <c r="C218" s="27"/>
      <c r="D218" s="27"/>
      <c r="E218" s="27"/>
      <c r="F218" s="27"/>
      <c r="G218" s="27" t="s">
        <v>250</v>
      </c>
    </row>
    <row r="219" spans="1:8" ht="11.25" x14ac:dyDescent="0.2"/>
    <row r="220" spans="1:8" ht="11.25" x14ac:dyDescent="0.2"/>
    <row r="221" spans="1:8" ht="11.25" x14ac:dyDescent="0.2"/>
    <row r="222" spans="1:8" ht="11.25" x14ac:dyDescent="0.2">
      <c r="A222" s="27" t="s">
        <v>251</v>
      </c>
      <c r="B222" s="27"/>
      <c r="C222" s="27"/>
      <c r="D222" s="27"/>
      <c r="E222" s="27"/>
      <c r="F222" s="27"/>
      <c r="G222" s="27" t="s">
        <v>252</v>
      </c>
    </row>
    <row r="223" spans="1:8" ht="11.25" x14ac:dyDescent="0.2"/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>
      <c r="A229" s="4" t="s">
        <v>253</v>
      </c>
    </row>
    <row r="230" spans="1:1" ht="11.25" x14ac:dyDescent="0.2">
      <c r="A230" s="4" t="s">
        <v>254</v>
      </c>
    </row>
    <row r="231" spans="1:1" ht="11.25" x14ac:dyDescent="0.2"/>
  </sheetData>
  <mergeCells count="2">
    <mergeCell ref="B3:C3"/>
    <mergeCell ref="B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2016-11-10T11:44:55Z</dcterms:modified>
</cp:coreProperties>
</file>