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 refMode="R1C1"/>
</workbook>
</file>

<file path=xl/calcChain.xml><?xml version="1.0" encoding="utf-8"?>
<calcChain xmlns="http://schemas.openxmlformats.org/spreadsheetml/2006/main">
  <c r="G117" i="3" l="1"/>
  <c r="B41" i="3"/>
  <c r="B35" i="3"/>
  <c r="G30" i="3"/>
  <c r="E15" i="3"/>
  <c r="B12" i="3"/>
  <c r="B11" i="3"/>
  <c r="G175" i="3"/>
  <c r="G176" i="3" s="1"/>
  <c r="B28" i="3"/>
  <c r="B10" i="3"/>
  <c r="B8" i="3"/>
  <c r="B6" i="3"/>
  <c r="G4" i="3"/>
  <c r="G44" i="3"/>
  <c r="G41" i="3"/>
  <c r="G36" i="3"/>
  <c r="G35" i="3"/>
  <c r="G33" i="3"/>
  <c r="G32" i="3"/>
  <c r="G31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H126" i="3"/>
  <c r="K145" i="3"/>
  <c r="J127" i="3"/>
  <c r="J126" i="3"/>
  <c r="J125" i="3"/>
  <c r="G157" i="3"/>
  <c r="G158" i="3" s="1"/>
  <c r="G161" i="3"/>
  <c r="G163" i="3" s="1"/>
  <c r="F211" i="3"/>
  <c r="G206" i="3"/>
  <c r="G194" i="3"/>
  <c r="G185" i="3"/>
  <c r="G179" i="3"/>
  <c r="G172" i="3"/>
  <c r="G168" i="3"/>
  <c r="G154" i="3"/>
  <c r="G153" i="3"/>
  <c r="G138" i="3"/>
  <c r="G136" i="3"/>
  <c r="G134" i="3"/>
  <c r="G133" i="3"/>
  <c r="G132" i="3"/>
  <c r="G131" i="3"/>
  <c r="G130" i="3"/>
  <c r="G116" i="3"/>
  <c r="G115" i="3"/>
  <c r="G155" i="3" s="1"/>
  <c r="G108" i="3"/>
  <c r="G107" i="3"/>
  <c r="G102" i="3"/>
  <c r="G101" i="3"/>
  <c r="G100" i="3"/>
  <c r="G96" i="3"/>
  <c r="G93" i="3"/>
  <c r="G91" i="3"/>
  <c r="G85" i="3"/>
  <c r="G81" i="3"/>
  <c r="G79" i="3"/>
  <c r="G77" i="3"/>
  <c r="G75" i="3"/>
  <c r="G74" i="3"/>
  <c r="G67" i="3"/>
  <c r="G66" i="3"/>
  <c r="G62" i="3"/>
  <c r="G54" i="3"/>
  <c r="G109" i="3" s="1"/>
  <c r="G45" i="3"/>
  <c r="G37" i="3" l="1"/>
  <c r="G42" i="3"/>
  <c r="G212" i="3"/>
  <c r="G178" i="2"/>
  <c r="G120" i="2"/>
  <c r="G116" i="2"/>
  <c r="G115" i="2"/>
  <c r="G134" i="2"/>
  <c r="G133" i="2"/>
  <c r="G132" i="2"/>
  <c r="G131" i="2"/>
  <c r="G6" i="2"/>
  <c r="G8" i="2"/>
  <c r="G62" i="2"/>
  <c r="G67" i="2"/>
  <c r="G66" i="2"/>
  <c r="G74" i="2"/>
  <c r="G130" i="2"/>
  <c r="G138" i="2"/>
  <c r="G136" i="2"/>
  <c r="G102" i="2"/>
  <c r="G101" i="2"/>
  <c r="G100" i="2"/>
  <c r="G81" i="2"/>
  <c r="G79" i="2"/>
  <c r="G85" i="2"/>
  <c r="G91" i="2"/>
  <c r="G96" i="2"/>
  <c r="G93" i="2"/>
  <c r="G154" i="2"/>
  <c r="G153" i="2"/>
  <c r="G108" i="2"/>
  <c r="G107" i="2"/>
  <c r="G75" i="2"/>
  <c r="G77" i="2"/>
  <c r="G54" i="2"/>
  <c r="G4" i="2"/>
  <c r="G207" i="3" l="1"/>
  <c r="G211" i="3" s="1"/>
  <c r="H211" i="3" s="1"/>
  <c r="G216" i="3"/>
  <c r="G217" i="3"/>
  <c r="G161" i="2"/>
  <c r="H214" i="3" l="1"/>
  <c r="G214" i="3"/>
  <c r="G218" i="3"/>
  <c r="G157" i="2"/>
  <c r="G44" i="2" l="1"/>
  <c r="G41" i="2"/>
  <c r="G39" i="2"/>
  <c r="G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5" i="2"/>
  <c r="G36" i="2"/>
  <c r="G211" i="2"/>
  <c r="F211" i="2"/>
  <c r="G212" i="2" s="1"/>
  <c r="G217" i="2" l="1"/>
  <c r="G216" i="2"/>
  <c r="H211" i="2"/>
  <c r="G218" i="2" l="1"/>
  <c r="H214" i="2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14" i="2" s="1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</calcChain>
</file>

<file path=xl/sharedStrings.xml><?xml version="1.0" encoding="utf-8"?>
<sst xmlns="http://schemas.openxmlformats.org/spreadsheetml/2006/main" count="1917" uniqueCount="251">
  <si>
    <t>Ореховый бульв., д.63,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</si>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</sst>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8" sqref="A48"/>
    </sheetView>
  </sheetViews>
  <sheetFormatPr defaultRowHeight="11.25" customHeight="1" x14ac:dyDescent="0.2"/>
  <cols>
    <col min="1" max="1" width="52.85546875" style="4" customWidth="1"/>
    <col min="2" max="16384" width="9.140625" style="4"/>
  </cols>
  <sheetData>
    <row r="1" spans="1:8" s="1" customFormat="1" ht="15.75" customHeight="1" x14ac:dyDescent="0.25">
      <c r="A1" s="5" t="s">
        <v>240</v>
      </c>
    </row>
    <row r="2" spans="1:8" s="1" customFormat="1" ht="16.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</row>
    <row r="3" spans="1:8" ht="11.25" customHeight="1" x14ac:dyDescent="0.2">
      <c r="A3" s="2" t="s">
        <v>1</v>
      </c>
      <c r="B3" s="40" t="s">
        <v>2</v>
      </c>
      <c r="C3" s="4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159.5</v>
      </c>
      <c r="F5" s="3">
        <v>2.2799999999999998</v>
      </c>
      <c r="G5" s="3">
        <v>108.73399999999999</v>
      </c>
      <c r="H5" s="3" t="s">
        <v>12</v>
      </c>
    </row>
    <row r="6" spans="1:8" ht="11.25" customHeight="1" x14ac:dyDescent="0.2">
      <c r="A6" s="3" t="s">
        <v>13</v>
      </c>
      <c r="B6" s="3">
        <v>1</v>
      </c>
      <c r="C6" s="3" t="s">
        <v>14</v>
      </c>
      <c r="D6" s="3" t="s">
        <v>11</v>
      </c>
      <c r="E6" s="3">
        <v>159.5</v>
      </c>
      <c r="F6" s="3">
        <v>3.23</v>
      </c>
      <c r="G6" s="3">
        <v>6.1820000000000004</v>
      </c>
      <c r="H6" s="3"/>
    </row>
    <row r="7" spans="1:8" ht="11.25" customHeight="1" x14ac:dyDescent="0.2">
      <c r="A7" s="3" t="s">
        <v>15</v>
      </c>
      <c r="B7" s="3">
        <v>1</v>
      </c>
      <c r="C7" s="3" t="s">
        <v>16</v>
      </c>
      <c r="D7" s="3" t="s">
        <v>11</v>
      </c>
      <c r="E7" s="3">
        <v>1196.5</v>
      </c>
      <c r="F7" s="3">
        <v>1.99</v>
      </c>
      <c r="G7" s="3">
        <v>123.81399999999999</v>
      </c>
      <c r="H7" s="3" t="s">
        <v>17</v>
      </c>
    </row>
    <row r="8" spans="1:8" ht="11.25" customHeight="1" x14ac:dyDescent="0.2">
      <c r="A8" s="3" t="s">
        <v>18</v>
      </c>
      <c r="B8" s="3">
        <v>1</v>
      </c>
      <c r="C8" s="3" t="s">
        <v>14</v>
      </c>
      <c r="D8" s="3" t="s">
        <v>11</v>
      </c>
      <c r="E8" s="3">
        <v>1196.5</v>
      </c>
      <c r="F8" s="3">
        <v>2.54</v>
      </c>
      <c r="G8" s="3">
        <v>36.469000000000001</v>
      </c>
      <c r="H8" s="3"/>
    </row>
    <row r="9" spans="1:8" ht="11.25" customHeight="1" x14ac:dyDescent="0.2">
      <c r="A9" s="3" t="s">
        <v>19</v>
      </c>
      <c r="B9" s="3">
        <v>299</v>
      </c>
      <c r="C9" s="3" t="s">
        <v>10</v>
      </c>
      <c r="D9" s="3" t="s">
        <v>11</v>
      </c>
      <c r="E9" s="3">
        <v>32</v>
      </c>
      <c r="F9" s="3">
        <v>3.08</v>
      </c>
      <c r="G9" s="3">
        <v>29.469000000000001</v>
      </c>
      <c r="H9" s="3" t="s">
        <v>17</v>
      </c>
    </row>
    <row r="10" spans="1:8" ht="11.25" customHeight="1" x14ac:dyDescent="0.2">
      <c r="A10" s="3" t="s">
        <v>20</v>
      </c>
      <c r="B10" s="3">
        <v>1</v>
      </c>
      <c r="C10" s="3" t="s">
        <v>16</v>
      </c>
      <c r="D10" s="3" t="s">
        <v>21</v>
      </c>
      <c r="E10" s="3">
        <v>32</v>
      </c>
      <c r="F10" s="3">
        <v>19.63</v>
      </c>
      <c r="G10" s="3">
        <v>32.664000000000001</v>
      </c>
      <c r="H10" s="3" t="s">
        <v>12</v>
      </c>
    </row>
    <row r="11" spans="1:8" ht="11.25" customHeight="1" x14ac:dyDescent="0.2">
      <c r="A11" s="3" t="s">
        <v>22</v>
      </c>
      <c r="B11" s="3">
        <v>299</v>
      </c>
      <c r="C11" s="3" t="s">
        <v>10</v>
      </c>
      <c r="D11" s="3" t="s">
        <v>11</v>
      </c>
      <c r="E11" s="3">
        <v>7.3</v>
      </c>
      <c r="F11" s="3">
        <v>3.64</v>
      </c>
      <c r="G11" s="3">
        <v>7.9450000000000003</v>
      </c>
      <c r="H11" s="3" t="s">
        <v>12</v>
      </c>
    </row>
    <row r="12" spans="1:8" ht="11.25" customHeight="1" x14ac:dyDescent="0.2">
      <c r="A12" s="3" t="s">
        <v>23</v>
      </c>
      <c r="B12" s="3">
        <v>1</v>
      </c>
      <c r="C12" s="3" t="s">
        <v>14</v>
      </c>
      <c r="D12" s="3" t="s">
        <v>11</v>
      </c>
      <c r="E12" s="3">
        <v>0</v>
      </c>
      <c r="F12" s="3">
        <v>0</v>
      </c>
      <c r="G12" s="3">
        <v>0</v>
      </c>
      <c r="H12" s="3" t="s">
        <v>24</v>
      </c>
    </row>
    <row r="13" spans="1:8" ht="11.25" customHeight="1" x14ac:dyDescent="0.2">
      <c r="A13" s="3" t="s">
        <v>25</v>
      </c>
      <c r="B13" s="3">
        <v>1</v>
      </c>
      <c r="C13" s="3" t="s">
        <v>10</v>
      </c>
      <c r="D13" s="3" t="s">
        <v>11</v>
      </c>
      <c r="E13" s="3">
        <v>78</v>
      </c>
      <c r="F13" s="3">
        <v>8.3699999999999992</v>
      </c>
      <c r="G13" s="3">
        <v>0.65300000000000002</v>
      </c>
      <c r="H13" s="3" t="s">
        <v>26</v>
      </c>
    </row>
    <row r="14" spans="1:8" ht="11.25" customHeight="1" x14ac:dyDescent="0.2">
      <c r="A14" s="3" t="s">
        <v>27</v>
      </c>
      <c r="B14" s="3">
        <v>1</v>
      </c>
      <c r="C14" s="3" t="s">
        <v>10</v>
      </c>
      <c r="D14" s="3" t="s">
        <v>11</v>
      </c>
      <c r="E14" s="3">
        <v>6287</v>
      </c>
      <c r="F14" s="3">
        <v>2.78</v>
      </c>
      <c r="G14" s="3">
        <v>17.478000000000002</v>
      </c>
      <c r="H14" s="3" t="s">
        <v>26</v>
      </c>
    </row>
    <row r="15" spans="1:8" ht="11.25" customHeight="1" x14ac:dyDescent="0.2">
      <c r="A15" s="3" t="s">
        <v>28</v>
      </c>
      <c r="B15" s="3">
        <v>1</v>
      </c>
      <c r="C15" s="3" t="s">
        <v>10</v>
      </c>
      <c r="D15" s="3" t="s">
        <v>21</v>
      </c>
      <c r="E15" s="3">
        <v>250</v>
      </c>
      <c r="F15" s="3">
        <v>1.85</v>
      </c>
      <c r="G15" s="3">
        <v>0.46300000000000002</v>
      </c>
      <c r="H15" s="3" t="s">
        <v>26</v>
      </c>
    </row>
    <row r="16" spans="1:8" ht="11.25" customHeight="1" x14ac:dyDescent="0.2">
      <c r="A16" s="3" t="s">
        <v>29</v>
      </c>
      <c r="B16" s="3">
        <v>1</v>
      </c>
      <c r="C16" s="3" t="s">
        <v>10</v>
      </c>
      <c r="D16" s="3" t="s">
        <v>11</v>
      </c>
      <c r="E16" s="3">
        <v>59</v>
      </c>
      <c r="F16" s="3">
        <v>4.0599999999999996</v>
      </c>
      <c r="G16" s="3">
        <v>0.24</v>
      </c>
      <c r="H16" s="3" t="s">
        <v>26</v>
      </c>
    </row>
    <row r="17" spans="1:8" ht="11.25" customHeight="1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19</v>
      </c>
      <c r="F17" s="3">
        <v>4</v>
      </c>
      <c r="G17" s="3">
        <v>0.152</v>
      </c>
      <c r="H17" s="3" t="s">
        <v>31</v>
      </c>
    </row>
    <row r="18" spans="1:8" ht="11.25" customHeight="1" x14ac:dyDescent="0.2">
      <c r="A18" s="3" t="s">
        <v>32</v>
      </c>
      <c r="B18" s="3">
        <v>1</v>
      </c>
      <c r="C18" s="3" t="s">
        <v>10</v>
      </c>
      <c r="D18" s="3" t="s">
        <v>21</v>
      </c>
      <c r="E18" s="3">
        <v>0</v>
      </c>
      <c r="F18" s="3">
        <v>0</v>
      </c>
      <c r="G18" s="3">
        <v>0</v>
      </c>
      <c r="H18" s="3" t="s">
        <v>26</v>
      </c>
    </row>
    <row r="19" spans="1:8" ht="11.25" customHeight="1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26</v>
      </c>
    </row>
    <row r="20" spans="1:8" ht="11.25" customHeight="1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22</v>
      </c>
      <c r="F20" s="3">
        <v>2.4900000000000002</v>
      </c>
      <c r="G20" s="3">
        <v>5.5E-2</v>
      </c>
      <c r="H20" s="3" t="s">
        <v>26</v>
      </c>
    </row>
    <row r="21" spans="1:8" ht="11.25" customHeight="1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515.1</v>
      </c>
      <c r="F21" s="3">
        <v>5.0199999999999996</v>
      </c>
      <c r="G21" s="3">
        <v>2.5859999999999999</v>
      </c>
      <c r="H21" s="3" t="s">
        <v>31</v>
      </c>
    </row>
    <row r="22" spans="1:8" ht="11.25" customHeight="1" x14ac:dyDescent="0.2">
      <c r="A22" s="3" t="s">
        <v>36</v>
      </c>
      <c r="B22" s="3">
        <v>1</v>
      </c>
      <c r="C22" s="3" t="s">
        <v>10</v>
      </c>
      <c r="D22" s="3" t="s">
        <v>21</v>
      </c>
      <c r="E22" s="3">
        <v>16.3</v>
      </c>
      <c r="F22" s="3">
        <v>2.4900000000000002</v>
      </c>
      <c r="G22" s="3">
        <v>4.1000000000000002E-2</v>
      </c>
      <c r="H22" s="3" t="s">
        <v>26</v>
      </c>
    </row>
    <row r="23" spans="1:8" ht="11.25" customHeight="1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8.6</v>
      </c>
      <c r="F23" s="3">
        <v>2.02</v>
      </c>
      <c r="G23" s="3">
        <v>1.7000000000000001E-2</v>
      </c>
      <c r="H23" s="3" t="s">
        <v>26</v>
      </c>
    </row>
    <row r="24" spans="1:8" ht="11.25" customHeight="1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825</v>
      </c>
      <c r="F24" s="3">
        <v>2.0299999999999998</v>
      </c>
      <c r="G24" s="3">
        <v>3.35</v>
      </c>
      <c r="H24" s="3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11.25" customHeight="1" x14ac:dyDescent="0.2">
      <c r="A27" s="3" t="s">
        <v>44</v>
      </c>
      <c r="B27" s="3">
        <v>5</v>
      </c>
      <c r="C27" s="3" t="s">
        <v>41</v>
      </c>
      <c r="D27" s="3" t="s">
        <v>21</v>
      </c>
      <c r="E27" s="3">
        <v>0</v>
      </c>
      <c r="F27" s="3">
        <v>0</v>
      </c>
      <c r="G27" s="3">
        <v>0</v>
      </c>
      <c r="H27" s="3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46</v>
      </c>
      <c r="B29" s="3">
        <v>3</v>
      </c>
      <c r="C29" s="3" t="s">
        <v>47</v>
      </c>
      <c r="D29" s="3" t="s">
        <v>48</v>
      </c>
      <c r="E29" s="3">
        <v>0</v>
      </c>
      <c r="F29" s="3">
        <v>0</v>
      </c>
      <c r="G29" s="3">
        <v>12.56</v>
      </c>
      <c r="H29" s="3" t="s">
        <v>49</v>
      </c>
    </row>
    <row r="30" spans="1:8" ht="11.25" customHeight="1" x14ac:dyDescent="0.2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700</v>
      </c>
      <c r="F31" s="3">
        <v>1.67</v>
      </c>
      <c r="G31" s="3">
        <v>1.169</v>
      </c>
      <c r="H31" s="3" t="s">
        <v>26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700</v>
      </c>
      <c r="F32" s="3">
        <v>1.67</v>
      </c>
      <c r="G32" s="3">
        <v>1.169</v>
      </c>
      <c r="H32" s="3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13</v>
      </c>
      <c r="F34" s="3">
        <v>8.2899999999999991</v>
      </c>
      <c r="G34" s="3">
        <v>39.335999999999999</v>
      </c>
      <c r="H34" s="3"/>
    </row>
    <row r="35" spans="1:8" ht="11.25" customHeight="1" x14ac:dyDescent="0.2">
      <c r="A35" s="3" t="s">
        <v>56</v>
      </c>
      <c r="B35" s="3">
        <v>2</v>
      </c>
      <c r="C35" s="3" t="s">
        <v>14</v>
      </c>
      <c r="D35" s="3" t="s">
        <v>48</v>
      </c>
      <c r="E35" s="3">
        <v>50.3</v>
      </c>
      <c r="F35" s="3">
        <v>3.59</v>
      </c>
      <c r="G35" s="3">
        <v>4.3339999999999996</v>
      </c>
      <c r="H35" s="3"/>
    </row>
    <row r="36" spans="1:8" ht="11.25" customHeight="1" x14ac:dyDescent="0.2">
      <c r="A36" s="36" t="s">
        <v>57</v>
      </c>
      <c r="B36" s="36"/>
      <c r="C36" s="36"/>
      <c r="D36" s="36"/>
      <c r="E36" s="36"/>
      <c r="F36" s="36"/>
      <c r="G36" s="9">
        <f>SUM(G5:G35)</f>
        <v>428.88000000000005</v>
      </c>
      <c r="H36" s="3"/>
    </row>
    <row r="37" spans="1:8" ht="11.25" customHeight="1" x14ac:dyDescent="0.2">
      <c r="A37" s="36" t="s">
        <v>58</v>
      </c>
      <c r="B37" s="36"/>
      <c r="C37" s="36"/>
      <c r="D37" s="36"/>
      <c r="E37" s="36"/>
      <c r="F37" s="36"/>
      <c r="G37" s="36"/>
      <c r="H37" s="36"/>
    </row>
    <row r="38" spans="1:8" ht="11.25" customHeight="1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1.9</v>
      </c>
      <c r="F38" s="3">
        <v>185.47</v>
      </c>
      <c r="G38" s="3">
        <v>128.62299999999999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61</v>
      </c>
      <c r="B40" s="3">
        <v>365</v>
      </c>
      <c r="C40" s="3" t="s">
        <v>10</v>
      </c>
      <c r="D40" s="3" t="s">
        <v>48</v>
      </c>
      <c r="E40" s="3">
        <v>1.9</v>
      </c>
      <c r="F40" s="3">
        <v>228.19</v>
      </c>
      <c r="G40" s="3">
        <v>158.25</v>
      </c>
      <c r="H40" s="3"/>
    </row>
    <row r="41" spans="1:8" ht="11.25" customHeight="1" x14ac:dyDescent="0.2">
      <c r="A41" s="36" t="s">
        <v>62</v>
      </c>
      <c r="B41" s="36"/>
      <c r="C41" s="36"/>
      <c r="D41" s="36"/>
      <c r="E41" s="36"/>
      <c r="F41" s="36"/>
      <c r="G41" s="9">
        <f>SUM(G38:G40)</f>
        <v>286.87299999999999</v>
      </c>
      <c r="H41" s="3"/>
    </row>
    <row r="42" spans="1:8" ht="11.25" customHeight="1" x14ac:dyDescent="0.2">
      <c r="A42" s="36" t="s">
        <v>63</v>
      </c>
      <c r="B42" s="36"/>
      <c r="C42" s="36"/>
      <c r="D42" s="36"/>
      <c r="E42" s="36"/>
      <c r="F42" s="36"/>
      <c r="G42" s="36"/>
      <c r="H42" s="36"/>
    </row>
    <row r="43" spans="1:8" ht="11.25" customHeight="1" x14ac:dyDescent="0.2">
      <c r="A43" s="3" t="s">
        <v>64</v>
      </c>
      <c r="B43" s="3">
        <v>1</v>
      </c>
      <c r="C43" s="3" t="s">
        <v>47</v>
      </c>
      <c r="D43" s="3" t="s">
        <v>60</v>
      </c>
      <c r="E43" s="3">
        <v>18.5</v>
      </c>
      <c r="F43" s="3">
        <v>64.63</v>
      </c>
      <c r="G43" s="3">
        <v>119.49</v>
      </c>
      <c r="H43" s="3"/>
    </row>
    <row r="44" spans="1:8" ht="11.25" customHeight="1" x14ac:dyDescent="0.2">
      <c r="A44" s="36" t="s">
        <v>65</v>
      </c>
      <c r="B44" s="36"/>
      <c r="C44" s="36"/>
      <c r="D44" s="36"/>
      <c r="E44" s="36"/>
      <c r="F44" s="36"/>
      <c r="G44" s="9">
        <f>SUM(G43)</f>
        <v>119.49</v>
      </c>
      <c r="H44" s="3"/>
    </row>
    <row r="45" spans="1:8" ht="11.25" customHeight="1" x14ac:dyDescent="0.2">
      <c r="A45" s="36" t="s">
        <v>66</v>
      </c>
      <c r="B45" s="36"/>
      <c r="C45" s="36"/>
      <c r="D45" s="36"/>
      <c r="E45" s="36"/>
      <c r="F45" s="36"/>
      <c r="G45" s="36"/>
      <c r="H45" s="36"/>
    </row>
    <row r="46" spans="1:8" ht="11.25" customHeight="1" x14ac:dyDescent="0.2">
      <c r="A46" s="36" t="s">
        <v>67</v>
      </c>
      <c r="B46" s="36"/>
      <c r="C46" s="36"/>
      <c r="D46" s="36"/>
      <c r="E46" s="36"/>
      <c r="F46" s="36"/>
      <c r="G46" s="36"/>
      <c r="H46" s="36"/>
    </row>
    <row r="47" spans="1:8" ht="11.25" customHeight="1" x14ac:dyDescent="0.2">
      <c r="A47" s="36" t="s">
        <v>68</v>
      </c>
      <c r="B47" s="36"/>
      <c r="C47" s="36"/>
      <c r="D47" s="36"/>
      <c r="E47" s="36"/>
      <c r="F47" s="36"/>
      <c r="G47" s="36"/>
      <c r="H47" s="10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42</v>
      </c>
      <c r="E53" s="3">
        <v>0</v>
      </c>
      <c r="F53" s="3">
        <v>0</v>
      </c>
      <c r="G53" s="3">
        <v>46.93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48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21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48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42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21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48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47</v>
      </c>
      <c r="D61" s="3" t="s">
        <v>21</v>
      </c>
      <c r="E61" s="3">
        <v>0</v>
      </c>
      <c r="F61" s="3">
        <v>0</v>
      </c>
      <c r="G61" s="3">
        <v>3.91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48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48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8.2200000000000006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7.43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48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42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21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21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21</v>
      </c>
      <c r="E73" s="3">
        <v>0</v>
      </c>
      <c r="F73" s="3">
        <v>0</v>
      </c>
      <c r="G73" s="3">
        <v>3.91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15.65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39.119999999999997</v>
      </c>
      <c r="H76" s="3" t="s">
        <v>72</v>
      </c>
    </row>
    <row r="77" spans="1:8" ht="11.25" customHeight="1" x14ac:dyDescent="0.2">
      <c r="A77" s="38" t="s">
        <v>103</v>
      </c>
      <c r="B77" s="39"/>
      <c r="C77" s="39"/>
      <c r="D77" s="39"/>
      <c r="E77" s="39"/>
      <c r="F77" s="39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21</v>
      </c>
      <c r="E78" s="3">
        <v>0</v>
      </c>
      <c r="F78" s="3">
        <v>0</v>
      </c>
      <c r="G78" s="3">
        <v>3.76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21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21</v>
      </c>
      <c r="E80" s="3">
        <v>0</v>
      </c>
      <c r="F80" s="3">
        <v>0</v>
      </c>
      <c r="G80" s="3">
        <v>4.07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21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21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8" t="s">
        <v>109</v>
      </c>
      <c r="B83" s="39"/>
      <c r="C83" s="39"/>
      <c r="D83" s="39"/>
      <c r="E83" s="39"/>
      <c r="F83" s="39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15.65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21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21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39.119999999999997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22.69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24.26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48</v>
      </c>
      <c r="E99" s="3">
        <v>0</v>
      </c>
      <c r="F99" s="3">
        <v>0</v>
      </c>
      <c r="G99" s="3">
        <v>4.1500000000000004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42</v>
      </c>
      <c r="E100" s="3">
        <v>0</v>
      </c>
      <c r="F100" s="3">
        <v>0</v>
      </c>
      <c r="G100" s="3">
        <v>3.68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42</v>
      </c>
      <c r="E101" s="3">
        <v>0</v>
      </c>
      <c r="F101" s="3">
        <v>0</v>
      </c>
      <c r="G101" s="3">
        <v>7.82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21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78.25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v>39.119999999999997</v>
      </c>
      <c r="H107" s="3"/>
    </row>
    <row r="108" spans="1:8" ht="11.25" customHeight="1" x14ac:dyDescent="0.2">
      <c r="A108" s="36" t="s">
        <v>135</v>
      </c>
      <c r="B108" s="36"/>
      <c r="C108" s="36"/>
      <c r="D108" s="36"/>
      <c r="E108" s="36"/>
      <c r="F108" s="36"/>
      <c r="G108" s="9">
        <f>SUM(G48:G107)</f>
        <v>367.74</v>
      </c>
      <c r="H108" s="3"/>
    </row>
    <row r="109" spans="1:8" ht="11.25" customHeight="1" x14ac:dyDescent="0.2">
      <c r="A109" s="36" t="s">
        <v>103</v>
      </c>
      <c r="B109" s="36"/>
      <c r="C109" s="36"/>
      <c r="D109" s="36"/>
      <c r="E109" s="36"/>
      <c r="F109" s="36"/>
      <c r="G109" s="36"/>
      <c r="H109" s="36"/>
    </row>
    <row r="110" spans="1:8" ht="11.25" customHeight="1" x14ac:dyDescent="0.2">
      <c r="A110" s="36" t="s">
        <v>136</v>
      </c>
      <c r="B110" s="36"/>
      <c r="C110" s="36"/>
      <c r="D110" s="36"/>
      <c r="E110" s="36"/>
      <c r="F110" s="36"/>
      <c r="G110" s="36"/>
      <c r="H110" s="36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42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21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21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39.119999999999997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31.3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42</v>
      </c>
      <c r="E116" s="3">
        <v>0</v>
      </c>
      <c r="F116" s="3">
        <v>0</v>
      </c>
      <c r="G116" s="3">
        <v>3.91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47</v>
      </c>
      <c r="D117" s="3" t="s">
        <v>42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21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0</v>
      </c>
      <c r="C119" s="3" t="s">
        <v>47</v>
      </c>
      <c r="D119" s="3" t="s">
        <v>71</v>
      </c>
      <c r="E119" s="3">
        <v>0</v>
      </c>
      <c r="F119" s="3">
        <v>0</v>
      </c>
      <c r="G119" s="3">
        <v>7.82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23.47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21</v>
      </c>
      <c r="E121" s="3">
        <v>0</v>
      </c>
      <c r="F121" s="3">
        <v>0</v>
      </c>
      <c r="G121" s="3">
        <v>4.07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42</v>
      </c>
      <c r="E122" s="3">
        <v>0</v>
      </c>
      <c r="F122" s="3">
        <v>0</v>
      </c>
      <c r="G122" s="3">
        <v>3.76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21</v>
      </c>
      <c r="E123" s="3">
        <v>0</v>
      </c>
      <c r="F123" s="3">
        <v>0</v>
      </c>
      <c r="G123" s="3">
        <v>6.05</v>
      </c>
      <c r="H123" s="3" t="s">
        <v>126</v>
      </c>
    </row>
    <row r="124" spans="1:8" ht="11.25" customHeight="1" x14ac:dyDescent="0.2">
      <c r="A124" s="3" t="s">
        <v>150</v>
      </c>
      <c r="B124" s="3">
        <v>0</v>
      </c>
      <c r="C124" s="3" t="s">
        <v>47</v>
      </c>
      <c r="D124" s="3" t="s">
        <v>71</v>
      </c>
      <c r="E124" s="3">
        <v>0</v>
      </c>
      <c r="F124" s="3">
        <v>0</v>
      </c>
      <c r="G124" s="3">
        <v>31.32</v>
      </c>
      <c r="H124" s="3"/>
    </row>
    <row r="125" spans="1:8" ht="11.25" customHeight="1" x14ac:dyDescent="0.2">
      <c r="A125" s="3" t="s">
        <v>151</v>
      </c>
      <c r="B125" s="3">
        <v>0</v>
      </c>
      <c r="C125" s="3" t="s">
        <v>47</v>
      </c>
      <c r="D125" s="3" t="s">
        <v>71</v>
      </c>
      <c r="E125" s="3">
        <v>0</v>
      </c>
      <c r="F125" s="3">
        <v>0</v>
      </c>
      <c r="G125" s="3">
        <v>7.82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47</v>
      </c>
      <c r="D126" s="3" t="s">
        <v>71</v>
      </c>
      <c r="E126" s="3">
        <v>0</v>
      </c>
      <c r="F126" s="3">
        <v>0</v>
      </c>
      <c r="G126" s="3">
        <v>56.87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21</v>
      </c>
      <c r="E127" s="3">
        <v>0</v>
      </c>
      <c r="F127" s="3">
        <v>0</v>
      </c>
      <c r="G127" s="3">
        <v>4.1500000000000004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21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21</v>
      </c>
      <c r="E129" s="3">
        <v>0</v>
      </c>
      <c r="F129" s="3">
        <v>0</v>
      </c>
      <c r="G129" s="3">
        <v>3.68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54.77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38.340000000000003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46.95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39.909999999999997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23.47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7.04</v>
      </c>
      <c r="H135" s="3" t="s">
        <v>126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48</v>
      </c>
      <c r="E137" s="3">
        <v>0</v>
      </c>
      <c r="F137" s="3">
        <v>0</v>
      </c>
      <c r="G137" s="3">
        <v>8.61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48</v>
      </c>
      <c r="E138" s="3">
        <v>0</v>
      </c>
      <c r="F138" s="3">
        <v>0</v>
      </c>
      <c r="G138" s="3">
        <v>16.989999999999998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23.47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3">
        <v>3.91</v>
      </c>
      <c r="H153" s="3"/>
    </row>
    <row r="154" spans="1:8" ht="11.25" customHeight="1" x14ac:dyDescent="0.2">
      <c r="A154" s="36" t="s">
        <v>180</v>
      </c>
      <c r="B154" s="36"/>
      <c r="C154" s="36"/>
      <c r="D154" s="36"/>
      <c r="E154" s="36"/>
      <c r="F154" s="36"/>
      <c r="G154" s="9">
        <f>SUM(G111:G153)</f>
        <v>486.80000000000013</v>
      </c>
      <c r="H154" s="3"/>
    </row>
    <row r="155" spans="1:8" ht="11.25" customHeight="1" x14ac:dyDescent="0.2">
      <c r="A155" s="36" t="s">
        <v>181</v>
      </c>
      <c r="B155" s="36"/>
      <c r="C155" s="36"/>
      <c r="D155" s="36"/>
      <c r="E155" s="36"/>
      <c r="F155" s="36"/>
      <c r="G155" s="36"/>
      <c r="H155" s="36"/>
    </row>
    <row r="156" spans="1:8" ht="11.25" customHeight="1" x14ac:dyDescent="0.2">
      <c r="A156" s="3" t="s">
        <v>182</v>
      </c>
      <c r="B156" s="3">
        <v>0</v>
      </c>
      <c r="C156" s="3" t="s">
        <v>156</v>
      </c>
      <c r="D156" s="3" t="s">
        <v>21</v>
      </c>
      <c r="E156" s="3">
        <v>4</v>
      </c>
      <c r="F156" s="3">
        <v>86.07</v>
      </c>
      <c r="G156" s="3">
        <v>344.26</v>
      </c>
      <c r="H156" s="3" t="s">
        <v>156</v>
      </c>
    </row>
    <row r="157" spans="1:8" ht="11.25" customHeight="1" x14ac:dyDescent="0.2">
      <c r="A157" s="36" t="s">
        <v>183</v>
      </c>
      <c r="B157" s="36"/>
      <c r="C157" s="36"/>
      <c r="D157" s="36"/>
      <c r="E157" s="36"/>
      <c r="F157" s="36"/>
      <c r="G157" s="9">
        <f>SUM(G156)</f>
        <v>344.26</v>
      </c>
      <c r="H157" s="3"/>
    </row>
    <row r="158" spans="1:8" ht="11.25" customHeight="1" x14ac:dyDescent="0.2">
      <c r="A158" s="36" t="s">
        <v>184</v>
      </c>
      <c r="B158" s="36"/>
      <c r="C158" s="36"/>
      <c r="D158" s="36"/>
      <c r="E158" s="36"/>
      <c r="F158" s="36"/>
      <c r="G158" s="36"/>
      <c r="H158" s="36"/>
    </row>
    <row r="159" spans="1:8" ht="11.25" customHeight="1" x14ac:dyDescent="0.2">
      <c r="A159" s="3" t="s">
        <v>185</v>
      </c>
      <c r="B159" s="3">
        <v>1</v>
      </c>
      <c r="C159" s="3" t="s">
        <v>47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47</v>
      </c>
      <c r="D160" s="3" t="s">
        <v>71</v>
      </c>
      <c r="E160" s="3">
        <v>2</v>
      </c>
      <c r="F160" s="3">
        <v>134.04</v>
      </c>
      <c r="G160" s="3">
        <v>268.07</v>
      </c>
      <c r="H160" s="3" t="s">
        <v>24</v>
      </c>
    </row>
    <row r="161" spans="1:8" ht="11.25" customHeight="1" x14ac:dyDescent="0.2">
      <c r="A161" s="3" t="s">
        <v>187</v>
      </c>
      <c r="B161" s="3">
        <v>5</v>
      </c>
      <c r="C161" s="3" t="s">
        <v>41</v>
      </c>
      <c r="D161" s="3" t="s">
        <v>71</v>
      </c>
      <c r="E161" s="3">
        <v>0</v>
      </c>
      <c r="F161" s="3">
        <v>0</v>
      </c>
      <c r="G161" s="3">
        <v>0</v>
      </c>
      <c r="H161" s="3" t="s">
        <v>43</v>
      </c>
    </row>
    <row r="162" spans="1:8" ht="11.25" customHeight="1" x14ac:dyDescent="0.2">
      <c r="A162" s="36" t="s">
        <v>188</v>
      </c>
      <c r="B162" s="36"/>
      <c r="C162" s="36"/>
      <c r="D162" s="36"/>
      <c r="E162" s="36"/>
      <c r="F162" s="36"/>
      <c r="G162" s="9">
        <f>SUM(G159:G161)</f>
        <v>268.07</v>
      </c>
      <c r="H162" s="3"/>
    </row>
    <row r="163" spans="1:8" ht="11.25" customHeight="1" x14ac:dyDescent="0.2">
      <c r="A163" s="36" t="s">
        <v>189</v>
      </c>
      <c r="B163" s="36"/>
      <c r="C163" s="36"/>
      <c r="D163" s="36"/>
      <c r="E163" s="36"/>
      <c r="F163" s="36"/>
      <c r="G163" s="36"/>
      <c r="H163" s="36"/>
    </row>
    <row r="164" spans="1:8" ht="11.25" customHeight="1" x14ac:dyDescent="0.2">
      <c r="A164" s="3" t="s">
        <v>190</v>
      </c>
      <c r="B164" s="3">
        <v>1</v>
      </c>
      <c r="C164" s="3" t="s">
        <v>47</v>
      </c>
      <c r="D164" s="3" t="s">
        <v>71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6" t="s">
        <v>193</v>
      </c>
      <c r="B167" s="36"/>
      <c r="C167" s="36"/>
      <c r="D167" s="36"/>
      <c r="E167" s="36"/>
      <c r="F167" s="36"/>
      <c r="G167" s="9">
        <f>SUM(G164:G166)</f>
        <v>6.07</v>
      </c>
      <c r="H167" s="3"/>
    </row>
    <row r="168" spans="1:8" ht="11.25" customHeight="1" x14ac:dyDescent="0.2">
      <c r="A168" s="36" t="s">
        <v>194</v>
      </c>
      <c r="B168" s="36"/>
      <c r="C168" s="36"/>
      <c r="D168" s="36"/>
      <c r="E168" s="36"/>
      <c r="F168" s="36"/>
      <c r="G168" s="36"/>
      <c r="H168" s="36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26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36" t="s">
        <v>197</v>
      </c>
      <c r="B171" s="36"/>
      <c r="C171" s="36"/>
      <c r="D171" s="36"/>
      <c r="E171" s="36"/>
      <c r="F171" s="36"/>
      <c r="G171" s="9">
        <f>SUM(G169:G170)</f>
        <v>0</v>
      </c>
      <c r="H171" s="3"/>
    </row>
    <row r="172" spans="1:8" ht="11.25" customHeight="1" x14ac:dyDescent="0.2">
      <c r="A172" s="36" t="s">
        <v>198</v>
      </c>
      <c r="B172" s="36"/>
      <c r="C172" s="36"/>
      <c r="D172" s="36"/>
      <c r="E172" s="36"/>
      <c r="F172" s="36"/>
      <c r="G172" s="36"/>
      <c r="H172" s="36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4.07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3.76</v>
      </c>
      <c r="H174" s="3" t="s">
        <v>200</v>
      </c>
    </row>
    <row r="175" spans="1:8" ht="11.25" customHeight="1" x14ac:dyDescent="0.2">
      <c r="A175" s="36" t="s">
        <v>202</v>
      </c>
      <c r="B175" s="36"/>
      <c r="C175" s="36"/>
      <c r="D175" s="36"/>
      <c r="E175" s="36"/>
      <c r="F175" s="36"/>
      <c r="G175" s="9">
        <f>SUM(G173:G174)</f>
        <v>7.83</v>
      </c>
      <c r="H175" s="3"/>
    </row>
    <row r="176" spans="1:8" ht="11.25" customHeight="1" x14ac:dyDescent="0.2">
      <c r="A176" s="36" t="s">
        <v>203</v>
      </c>
      <c r="B176" s="36"/>
      <c r="C176" s="36"/>
      <c r="D176" s="36"/>
      <c r="E176" s="36"/>
      <c r="F176" s="36"/>
      <c r="G176" s="36"/>
      <c r="H176" s="36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171.66</v>
      </c>
      <c r="H177" s="3"/>
    </row>
    <row r="178" spans="1:8" ht="11.25" customHeight="1" x14ac:dyDescent="0.2">
      <c r="A178" s="36" t="s">
        <v>205</v>
      </c>
      <c r="B178" s="36"/>
      <c r="C178" s="36"/>
      <c r="D178" s="36"/>
      <c r="E178" s="36"/>
      <c r="F178" s="36"/>
      <c r="G178" s="9">
        <f>SUM(G177)</f>
        <v>171.66</v>
      </c>
      <c r="H178" s="3"/>
    </row>
    <row r="179" spans="1:8" ht="11.25" customHeight="1" x14ac:dyDescent="0.2">
      <c r="A179" s="36" t="s">
        <v>206</v>
      </c>
      <c r="B179" s="36"/>
      <c r="C179" s="36"/>
      <c r="D179" s="36"/>
      <c r="E179" s="36"/>
      <c r="F179" s="36"/>
      <c r="G179" s="36"/>
      <c r="H179" s="36"/>
    </row>
    <row r="180" spans="1:8" ht="11.25" customHeight="1" x14ac:dyDescent="0.2">
      <c r="A180" s="36" t="s">
        <v>54</v>
      </c>
      <c r="B180" s="36"/>
      <c r="C180" s="36"/>
      <c r="D180" s="36"/>
      <c r="E180" s="36"/>
      <c r="F180" s="36"/>
      <c r="G180" s="36"/>
      <c r="H180" s="36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48</v>
      </c>
      <c r="E181" s="3">
        <v>0</v>
      </c>
      <c r="F181" s="3">
        <v>0</v>
      </c>
      <c r="G181" s="3">
        <v>53.71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6" t="s">
        <v>210</v>
      </c>
      <c r="B184" s="36"/>
      <c r="C184" s="36"/>
      <c r="D184" s="36"/>
      <c r="E184" s="36"/>
      <c r="F184" s="36"/>
      <c r="G184" s="9">
        <f>SUM(G181:G183)</f>
        <v>53.71</v>
      </c>
      <c r="H184" s="3"/>
    </row>
    <row r="185" spans="1:8" ht="11.25" customHeight="1" x14ac:dyDescent="0.2">
      <c r="A185" s="36" t="s">
        <v>211</v>
      </c>
      <c r="B185" s="36"/>
      <c r="C185" s="36"/>
      <c r="D185" s="36"/>
      <c r="E185" s="36"/>
      <c r="F185" s="36"/>
      <c r="G185" s="36"/>
      <c r="H185" s="36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9.35</v>
      </c>
      <c r="H186" s="3" t="s">
        <v>26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4.6900000000000004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21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6" t="s">
        <v>220</v>
      </c>
      <c r="B193" s="36"/>
      <c r="C193" s="36"/>
      <c r="D193" s="36"/>
      <c r="E193" s="36"/>
      <c r="F193" s="36"/>
      <c r="G193" s="9">
        <f>SUM(G186:G192)</f>
        <v>14.04</v>
      </c>
      <c r="H193" s="3"/>
    </row>
    <row r="194" spans="1:8" ht="11.25" customHeight="1" x14ac:dyDescent="0.2">
      <c r="A194" s="36" t="s">
        <v>221</v>
      </c>
      <c r="B194" s="36"/>
      <c r="C194" s="36"/>
      <c r="D194" s="36"/>
      <c r="E194" s="36"/>
      <c r="F194" s="36"/>
      <c r="G194" s="36"/>
      <c r="H194" s="36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21</v>
      </c>
      <c r="E201" s="3">
        <v>0</v>
      </c>
      <c r="F201" s="3">
        <v>0</v>
      </c>
      <c r="G201" s="3">
        <v>0</v>
      </c>
      <c r="H201" s="3" t="s">
        <v>26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234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11.25" customHeight="1" x14ac:dyDescent="0.2">
      <c r="A204" s="3" t="s">
        <v>235</v>
      </c>
      <c r="B204" s="3">
        <v>3</v>
      </c>
      <c r="C204" s="3" t="s">
        <v>236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237</v>
      </c>
    </row>
    <row r="205" spans="1:8" ht="11.25" customHeight="1" x14ac:dyDescent="0.2">
      <c r="A205" s="36" t="s">
        <v>238</v>
      </c>
      <c r="B205" s="36"/>
      <c r="C205" s="36"/>
      <c r="D205" s="36"/>
      <c r="E205" s="36"/>
      <c r="F205" s="36"/>
      <c r="G205" s="9">
        <f>SUM(G195:G204)</f>
        <v>0</v>
      </c>
      <c r="H205" s="3"/>
    </row>
    <row r="206" spans="1:8" ht="11.25" customHeight="1" x14ac:dyDescent="0.2">
      <c r="A206" s="36" t="s">
        <v>239</v>
      </c>
      <c r="B206" s="36"/>
      <c r="C206" s="36"/>
      <c r="D206" s="36"/>
      <c r="E206" s="36"/>
      <c r="F206" s="36"/>
      <c r="G206" s="9">
        <f>G36+G41+G44+G108+G154+G157+G162+G167+G171+G175+G178+G184+G193+G205</f>
        <v>2555.4230000000002</v>
      </c>
      <c r="H206" s="3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71" workbookViewId="0">
      <selection activeCell="A239" sqref="A239"/>
    </sheetView>
  </sheetViews>
  <sheetFormatPr defaultRowHeight="11.25" customHeight="1" x14ac:dyDescent="0.2"/>
  <cols>
    <col min="1" max="1" width="29.42578125" style="4" customWidth="1"/>
    <col min="2" max="16384" width="9.140625" style="4"/>
  </cols>
  <sheetData>
    <row r="1" spans="1:8" s="1" customFormat="1" ht="11.25" customHeight="1" x14ac:dyDescent="0.25">
      <c r="A1" s="5" t="s">
        <v>241</v>
      </c>
    </row>
    <row r="2" spans="1:8" s="1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40.5" customHeight="1" x14ac:dyDescent="0.2">
      <c r="A3" s="11" t="s">
        <v>1</v>
      </c>
      <c r="B3" s="38" t="s">
        <v>2</v>
      </c>
      <c r="C3" s="41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0" t="s">
        <v>246</v>
      </c>
      <c r="B4" s="12"/>
      <c r="C4" s="12"/>
      <c r="D4" s="11"/>
      <c r="E4" s="11"/>
      <c r="F4" s="11"/>
      <c r="G4" s="21">
        <f>271.24-271.24</f>
        <v>0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159.5</v>
      </c>
      <c r="F6" s="17">
        <v>2.4167999999999998</v>
      </c>
      <c r="G6" s="23">
        <f>E6*F6*B6/1000-50</f>
        <v>65.643879999999996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159.5</v>
      </c>
      <c r="F7" s="17">
        <v>3.4238</v>
      </c>
      <c r="G7" s="17">
        <f t="shared" ref="G7:G36" si="0">E7*F7*B7/1000</f>
        <v>6.5531531999999997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1196.5</v>
      </c>
      <c r="F8" s="17">
        <v>2.1093999999999999</v>
      </c>
      <c r="G8" s="23">
        <f>E8*F8*B8/1000-50</f>
        <v>81.242649200000017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1196.5</v>
      </c>
      <c r="F9" s="17">
        <v>2.6924000000000001</v>
      </c>
      <c r="G9" s="17">
        <f t="shared" si="0"/>
        <v>38.657479200000004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32</v>
      </c>
      <c r="F10" s="17">
        <v>3.2648000000000001</v>
      </c>
      <c r="G10" s="17">
        <f t="shared" si="0"/>
        <v>31.342080000000003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21</v>
      </c>
      <c r="E11" s="3">
        <v>32</v>
      </c>
      <c r="F11" s="17">
        <v>20.8078</v>
      </c>
      <c r="G11" s="17">
        <f t="shared" si="0"/>
        <v>34.6241792</v>
      </c>
      <c r="H11" s="3" t="s">
        <v>12</v>
      </c>
    </row>
    <row r="12" spans="1:8" ht="11.25" customHeight="1" x14ac:dyDescent="0.2">
      <c r="A12" s="3" t="s">
        <v>22</v>
      </c>
      <c r="B12" s="3">
        <v>300</v>
      </c>
      <c r="C12" s="3" t="s">
        <v>10</v>
      </c>
      <c r="D12" s="3" t="s">
        <v>11</v>
      </c>
      <c r="E12" s="3">
        <v>7.3</v>
      </c>
      <c r="F12" s="17">
        <v>3.8584000000000005</v>
      </c>
      <c r="G12" s="17">
        <f t="shared" si="0"/>
        <v>8.4498960000000007</v>
      </c>
      <c r="H12" s="3" t="s">
        <v>12</v>
      </c>
    </row>
    <row r="13" spans="1:8" ht="11.25" customHeight="1" x14ac:dyDescent="0.2">
      <c r="A13" s="3" t="s">
        <v>23</v>
      </c>
      <c r="B13" s="3">
        <v>1</v>
      </c>
      <c r="C13" s="3" t="s">
        <v>14</v>
      </c>
      <c r="D13" s="3" t="s">
        <v>11</v>
      </c>
      <c r="E13" s="3">
        <v>0</v>
      </c>
      <c r="F13" s="17">
        <v>0</v>
      </c>
      <c r="G13" s="17">
        <f t="shared" si="0"/>
        <v>0</v>
      </c>
      <c r="H13" s="3" t="s">
        <v>24</v>
      </c>
    </row>
    <row r="14" spans="1:8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78</v>
      </c>
      <c r="F14" s="17">
        <v>8.8721999999999994</v>
      </c>
      <c r="G14" s="17">
        <f t="shared" si="0"/>
        <v>0.69203159999999986</v>
      </c>
      <c r="H14" s="3" t="s">
        <v>26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6287</v>
      </c>
      <c r="F15" s="17">
        <v>2.9468000000000001</v>
      </c>
      <c r="G15" s="17">
        <f t="shared" si="0"/>
        <v>18.526531600000002</v>
      </c>
      <c r="H15" s="3" t="s">
        <v>26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21</v>
      </c>
      <c r="E16" s="3">
        <v>250</v>
      </c>
      <c r="F16" s="17">
        <v>1.9610000000000003</v>
      </c>
      <c r="G16" s="17">
        <f t="shared" si="0"/>
        <v>0.49025000000000007</v>
      </c>
      <c r="H16" s="3" t="s">
        <v>26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59</v>
      </c>
      <c r="F17" s="17">
        <v>4.3035999999999994</v>
      </c>
      <c r="G17" s="17">
        <f t="shared" si="0"/>
        <v>0.25391239999999998</v>
      </c>
      <c r="H17" s="3" t="s">
        <v>26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19</v>
      </c>
      <c r="F18" s="17">
        <v>4.24</v>
      </c>
      <c r="G18" s="17">
        <f t="shared" si="0"/>
        <v>0.16112000000000001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21</v>
      </c>
      <c r="E19" s="3">
        <v>0</v>
      </c>
      <c r="F19" s="17">
        <v>0</v>
      </c>
      <c r="G19" s="17">
        <f t="shared" si="0"/>
        <v>0</v>
      </c>
      <c r="H19" s="3" t="s">
        <v>26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17">
        <v>0</v>
      </c>
      <c r="G20" s="17">
        <f t="shared" si="0"/>
        <v>0</v>
      </c>
      <c r="H20" s="3" t="s">
        <v>26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22</v>
      </c>
      <c r="F21" s="17">
        <v>2.6394000000000002</v>
      </c>
      <c r="G21" s="17">
        <f t="shared" si="0"/>
        <v>5.8066800000000002E-2</v>
      </c>
      <c r="H21" s="3" t="s">
        <v>26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515.1</v>
      </c>
      <c r="F22" s="17">
        <v>5.3212000000000002</v>
      </c>
      <c r="G22" s="17">
        <f t="shared" si="0"/>
        <v>2.7409501200000004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21</v>
      </c>
      <c r="E23" s="3">
        <v>16.3</v>
      </c>
      <c r="F23" s="17">
        <v>2.6394000000000002</v>
      </c>
      <c r="G23" s="17">
        <f t="shared" si="0"/>
        <v>4.3022220000000007E-2</v>
      </c>
      <c r="H23" s="3" t="s">
        <v>26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8.6</v>
      </c>
      <c r="F24" s="17">
        <v>2.1412</v>
      </c>
      <c r="G24" s="17">
        <f t="shared" si="0"/>
        <v>1.8414320000000001E-2</v>
      </c>
      <c r="H24" s="3" t="s">
        <v>26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825</v>
      </c>
      <c r="F25" s="17">
        <v>2.1517999999999997</v>
      </c>
      <c r="G25" s="17">
        <f t="shared" si="0"/>
        <v>3.5504699999999993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18"/>
      <c r="G26" s="17"/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17">
        <v>0</v>
      </c>
      <c r="G27" s="17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5</v>
      </c>
      <c r="C28" s="3" t="s">
        <v>41</v>
      </c>
      <c r="D28" s="3" t="s">
        <v>21</v>
      </c>
      <c r="E28" s="3">
        <v>0</v>
      </c>
      <c r="F28" s="17">
        <v>0</v>
      </c>
      <c r="G28" s="17">
        <f t="shared" si="0"/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8"/>
      <c r="G29" s="17"/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17">
        <v>0</v>
      </c>
      <c r="G30" s="3">
        <v>12.56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17">
        <v>0</v>
      </c>
      <c r="G31" s="17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700</v>
      </c>
      <c r="F32" s="17">
        <v>1.7702</v>
      </c>
      <c r="G32" s="17">
        <f t="shared" si="0"/>
        <v>1.2391400000000001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700</v>
      </c>
      <c r="F33" s="17">
        <v>1.7702</v>
      </c>
      <c r="G33" s="17">
        <f t="shared" si="0"/>
        <v>1.2391400000000001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8"/>
      <c r="G34" s="17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13</v>
      </c>
      <c r="F35" s="17">
        <v>8.7873999999999999</v>
      </c>
      <c r="G35" s="17">
        <f t="shared" si="0"/>
        <v>41.810449199999994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50.3</v>
      </c>
      <c r="F36" s="17">
        <v>3.8054000000000001</v>
      </c>
      <c r="G36" s="17">
        <f t="shared" si="0"/>
        <v>4.5938788800000001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9">
        <f>SUM(G6:G36)</f>
        <v>354.49069394000003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1.9</v>
      </c>
      <c r="F39" s="3">
        <v>288.01</v>
      </c>
      <c r="G39" s="17">
        <f>E39*F39*B39/1000</f>
        <v>200.28215399999999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7"/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48</v>
      </c>
      <c r="E41" s="3">
        <v>1.9</v>
      </c>
      <c r="F41" s="3">
        <v>241.88</v>
      </c>
      <c r="G41" s="17">
        <f t="shared" ref="G41" si="1">E41*F41*B41/1000</f>
        <v>168.203352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9">
        <f>SUM(G39:G41)</f>
        <v>368.48550599999999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60</v>
      </c>
      <c r="E44" s="17">
        <v>0.61699999999999999</v>
      </c>
      <c r="F44" s="3">
        <v>537.61</v>
      </c>
      <c r="G44" s="17">
        <f>E44*F44*B44/1000</f>
        <v>121.40416542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9">
        <f>SUM(G44)</f>
        <v>121.40416542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hidden="1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hidden="1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hidden="1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hidden="1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3" t="s">
        <v>77</v>
      </c>
      <c r="B54" s="3">
        <v>1</v>
      </c>
      <c r="C54" s="3" t="s">
        <v>70</v>
      </c>
      <c r="D54" s="3" t="s">
        <v>42</v>
      </c>
      <c r="E54" s="3">
        <v>0</v>
      </c>
      <c r="F54" s="3">
        <v>0</v>
      </c>
      <c r="G54" s="22">
        <f>46.93-46.93</f>
        <v>0</v>
      </c>
      <c r="H54" s="3" t="s">
        <v>72</v>
      </c>
    </row>
    <row r="55" spans="1:8" ht="11.25" hidden="1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hidden="1" customHeight="1" x14ac:dyDescent="0.2">
      <c r="A56" s="3" t="s">
        <v>79</v>
      </c>
      <c r="B56" s="3">
        <v>1</v>
      </c>
      <c r="C56" s="3" t="s">
        <v>70</v>
      </c>
      <c r="D56" s="3" t="s">
        <v>48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hidden="1" customHeight="1" x14ac:dyDescent="0.2">
      <c r="A57" s="3" t="s">
        <v>80</v>
      </c>
      <c r="B57" s="3">
        <v>0</v>
      </c>
      <c r="C57" s="3" t="s">
        <v>81</v>
      </c>
      <c r="D57" s="3" t="s">
        <v>21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hidden="1" customHeight="1" x14ac:dyDescent="0.2">
      <c r="A58" s="3" t="s">
        <v>82</v>
      </c>
      <c r="B58" s="3">
        <v>1</v>
      </c>
      <c r="C58" s="3" t="s">
        <v>70</v>
      </c>
      <c r="D58" s="3" t="s">
        <v>48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hidden="1" customHeight="1" x14ac:dyDescent="0.2">
      <c r="A59" s="3" t="s">
        <v>83</v>
      </c>
      <c r="B59" s="3">
        <v>1</v>
      </c>
      <c r="C59" s="3" t="s">
        <v>70</v>
      </c>
      <c r="D59" s="3" t="s">
        <v>42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hidden="1" customHeight="1" x14ac:dyDescent="0.2">
      <c r="A60" s="3" t="s">
        <v>84</v>
      </c>
      <c r="B60" s="3">
        <v>1</v>
      </c>
      <c r="C60" s="3" t="s">
        <v>70</v>
      </c>
      <c r="D60" s="3" t="s">
        <v>21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hidden="1" customHeight="1" x14ac:dyDescent="0.2">
      <c r="A61" s="3" t="s">
        <v>85</v>
      </c>
      <c r="B61" s="3">
        <v>1</v>
      </c>
      <c r="C61" s="3" t="s">
        <v>70</v>
      </c>
      <c r="D61" s="3" t="s">
        <v>48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hidden="1" customHeight="1" x14ac:dyDescent="0.2">
      <c r="A62" s="3" t="s">
        <v>86</v>
      </c>
      <c r="B62" s="3">
        <v>0</v>
      </c>
      <c r="C62" s="3" t="s">
        <v>47</v>
      </c>
      <c r="D62" s="3" t="s">
        <v>21</v>
      </c>
      <c r="E62" s="3">
        <v>0</v>
      </c>
      <c r="F62" s="3">
        <v>0</v>
      </c>
      <c r="G62" s="22">
        <f>3.91-3.91</f>
        <v>0</v>
      </c>
      <c r="H62" s="3" t="s">
        <v>81</v>
      </c>
    </row>
    <row r="63" spans="1:8" ht="11.25" hidden="1" customHeight="1" x14ac:dyDescent="0.2">
      <c r="A63" s="3" t="s">
        <v>87</v>
      </c>
      <c r="B63" s="3">
        <v>1</v>
      </c>
      <c r="C63" s="3" t="s">
        <v>70</v>
      </c>
      <c r="D63" s="3" t="s">
        <v>48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hidden="1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hidden="1" customHeight="1" x14ac:dyDescent="0.2">
      <c r="A65" s="3" t="s">
        <v>89</v>
      </c>
      <c r="B65" s="3">
        <v>1</v>
      </c>
      <c r="C65" s="3" t="s">
        <v>70</v>
      </c>
      <c r="D65" s="3" t="s">
        <v>48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hidden="1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22">
        <f>8.22-8.22</f>
        <v>0</v>
      </c>
      <c r="H66" s="3" t="s">
        <v>72</v>
      </c>
    </row>
    <row r="67" spans="1:8" ht="11.25" hidden="1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22">
        <f>7.43-7.43</f>
        <v>0</v>
      </c>
      <c r="H67" s="3" t="s">
        <v>72</v>
      </c>
    </row>
    <row r="68" spans="1:8" ht="11.25" hidden="1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hidden="1" customHeight="1" x14ac:dyDescent="0.2">
      <c r="A70" s="3" t="s">
        <v>95</v>
      </c>
      <c r="B70" s="3">
        <v>2</v>
      </c>
      <c r="C70" s="3" t="s">
        <v>70</v>
      </c>
      <c r="D70" s="3" t="s">
        <v>48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hidden="1" customHeight="1" x14ac:dyDescent="0.2">
      <c r="A71" s="3" t="s">
        <v>96</v>
      </c>
      <c r="B71" s="3">
        <v>1</v>
      </c>
      <c r="C71" s="3" t="s">
        <v>70</v>
      </c>
      <c r="D71" s="3" t="s">
        <v>42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hidden="1" customHeight="1" x14ac:dyDescent="0.2">
      <c r="A72" s="3" t="s">
        <v>97</v>
      </c>
      <c r="B72" s="3">
        <v>1</v>
      </c>
      <c r="C72" s="3" t="s">
        <v>81</v>
      </c>
      <c r="D72" s="3" t="s">
        <v>21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hidden="1" customHeight="1" x14ac:dyDescent="0.2">
      <c r="A73" s="3" t="s">
        <v>98</v>
      </c>
      <c r="B73" s="3">
        <v>0</v>
      </c>
      <c r="C73" s="3" t="s">
        <v>81</v>
      </c>
      <c r="D73" s="3" t="s">
        <v>21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hidden="1" customHeight="1" x14ac:dyDescent="0.2">
      <c r="A74" s="3" t="s">
        <v>99</v>
      </c>
      <c r="B74" s="3">
        <v>1</v>
      </c>
      <c r="C74" s="3" t="s">
        <v>70</v>
      </c>
      <c r="D74" s="3" t="s">
        <v>21</v>
      </c>
      <c r="E74" s="3">
        <v>0</v>
      </c>
      <c r="F74" s="3">
        <v>0</v>
      </c>
      <c r="G74" s="22">
        <f>3.91-3.91</f>
        <v>0</v>
      </c>
      <c r="H74" s="3" t="s">
        <v>72</v>
      </c>
    </row>
    <row r="75" spans="1:8" ht="11.25" hidden="1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22">
        <f>15.65-15.65</f>
        <v>0</v>
      </c>
      <c r="H75" s="3" t="s">
        <v>72</v>
      </c>
    </row>
    <row r="76" spans="1:8" ht="11.25" hidden="1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hidden="1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22">
        <f>39.12-39.12</f>
        <v>0</v>
      </c>
      <c r="H77" s="3" t="s">
        <v>72</v>
      </c>
    </row>
    <row r="78" spans="1:8" ht="11.25" hidden="1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hidden="1" customHeight="1" x14ac:dyDescent="0.2">
      <c r="A79" s="3" t="s">
        <v>104</v>
      </c>
      <c r="B79" s="3">
        <v>1</v>
      </c>
      <c r="C79" s="3" t="s">
        <v>81</v>
      </c>
      <c r="D79" s="3" t="s">
        <v>21</v>
      </c>
      <c r="E79" s="3">
        <v>0</v>
      </c>
      <c r="F79" s="3">
        <v>0</v>
      </c>
      <c r="G79" s="22">
        <f>3.76-3.76</f>
        <v>0</v>
      </c>
      <c r="H79" s="3" t="s">
        <v>81</v>
      </c>
    </row>
    <row r="80" spans="1:8" ht="11.25" hidden="1" customHeight="1" x14ac:dyDescent="0.2">
      <c r="A80" s="3" t="s">
        <v>105</v>
      </c>
      <c r="B80" s="3">
        <v>1</v>
      </c>
      <c r="C80" s="3" t="s">
        <v>81</v>
      </c>
      <c r="D80" s="3" t="s">
        <v>21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hidden="1" customHeight="1" x14ac:dyDescent="0.2">
      <c r="A81" s="3" t="s">
        <v>106</v>
      </c>
      <c r="B81" s="3">
        <v>1</v>
      </c>
      <c r="C81" s="3" t="s">
        <v>81</v>
      </c>
      <c r="D81" s="3" t="s">
        <v>21</v>
      </c>
      <c r="E81" s="3">
        <v>0</v>
      </c>
      <c r="F81" s="3">
        <v>0</v>
      </c>
      <c r="G81" s="22">
        <f>4.07-4.07</f>
        <v>0</v>
      </c>
      <c r="H81" s="3" t="s">
        <v>81</v>
      </c>
    </row>
    <row r="82" spans="1:8" ht="11.25" hidden="1" customHeight="1" x14ac:dyDescent="0.2">
      <c r="A82" s="3" t="s">
        <v>107</v>
      </c>
      <c r="B82" s="3">
        <v>1</v>
      </c>
      <c r="C82" s="3" t="s">
        <v>81</v>
      </c>
      <c r="D82" s="3" t="s">
        <v>21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hidden="1" customHeight="1" x14ac:dyDescent="0.2">
      <c r="A83" s="3" t="s">
        <v>108</v>
      </c>
      <c r="B83" s="3">
        <v>1</v>
      </c>
      <c r="C83" s="3" t="s">
        <v>81</v>
      </c>
      <c r="D83" s="3" t="s">
        <v>21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hidden="1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hidden="1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22">
        <f>15.65-15.65</f>
        <v>0</v>
      </c>
      <c r="H85" s="3" t="s">
        <v>72</v>
      </c>
    </row>
    <row r="86" spans="1:8" ht="11.25" hidden="1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hidden="1" customHeight="1" x14ac:dyDescent="0.2">
      <c r="A87" s="3" t="s">
        <v>112</v>
      </c>
      <c r="B87" s="3">
        <v>1</v>
      </c>
      <c r="C87" s="3" t="s">
        <v>70</v>
      </c>
      <c r="D87" s="3" t="s">
        <v>21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hidden="1" customHeight="1" x14ac:dyDescent="0.2">
      <c r="A88" s="3" t="s">
        <v>113</v>
      </c>
      <c r="B88" s="3">
        <v>1</v>
      </c>
      <c r="C88" s="3" t="s">
        <v>70</v>
      </c>
      <c r="D88" s="3" t="s">
        <v>21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hidden="1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hidden="1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hidden="1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22">
        <f>39.12-39.12</f>
        <v>0</v>
      </c>
      <c r="H91" s="3" t="s">
        <v>72</v>
      </c>
    </row>
    <row r="92" spans="1:8" ht="11.25" hidden="1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hidden="1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22">
        <f>22.69-22.69</f>
        <v>0</v>
      </c>
      <c r="H93" s="3" t="s">
        <v>72</v>
      </c>
    </row>
    <row r="94" spans="1:8" ht="11.25" hidden="1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hidden="1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hidden="1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22">
        <f>24.26-24.26</f>
        <v>0</v>
      </c>
      <c r="H96" s="3" t="s">
        <v>72</v>
      </c>
    </row>
    <row r="97" spans="1:8" ht="11.25" hidden="1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hidden="1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hidden="1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hidden="1" customHeight="1" x14ac:dyDescent="0.2">
      <c r="A100" s="3" t="s">
        <v>125</v>
      </c>
      <c r="B100" s="3">
        <v>0</v>
      </c>
      <c r="C100" s="3" t="s">
        <v>126</v>
      </c>
      <c r="D100" s="3" t="s">
        <v>48</v>
      </c>
      <c r="E100" s="3">
        <v>0</v>
      </c>
      <c r="F100" s="3">
        <v>0</v>
      </c>
      <c r="G100" s="22">
        <f>4.15-4.15</f>
        <v>0</v>
      </c>
      <c r="H100" s="3" t="s">
        <v>126</v>
      </c>
    </row>
    <row r="101" spans="1:8" ht="11.25" hidden="1" customHeight="1" x14ac:dyDescent="0.2">
      <c r="A101" s="3" t="s">
        <v>127</v>
      </c>
      <c r="B101" s="3">
        <v>0</v>
      </c>
      <c r="C101" s="3" t="s">
        <v>126</v>
      </c>
      <c r="D101" s="3" t="s">
        <v>42</v>
      </c>
      <c r="E101" s="3">
        <v>0</v>
      </c>
      <c r="F101" s="3">
        <v>0</v>
      </c>
      <c r="G101" s="22">
        <f>3.68-3.68</f>
        <v>0</v>
      </c>
      <c r="H101" s="3" t="s">
        <v>126</v>
      </c>
    </row>
    <row r="102" spans="1:8" ht="11.25" hidden="1" customHeight="1" x14ac:dyDescent="0.2">
      <c r="A102" s="3" t="s">
        <v>128</v>
      </c>
      <c r="B102" s="3">
        <v>0</v>
      </c>
      <c r="C102" s="3" t="s">
        <v>126</v>
      </c>
      <c r="D102" s="3" t="s">
        <v>42</v>
      </c>
      <c r="E102" s="3">
        <v>0</v>
      </c>
      <c r="F102" s="3">
        <v>0</v>
      </c>
      <c r="G102" s="22">
        <f>7.82-7.82</f>
        <v>0</v>
      </c>
      <c r="H102" s="3" t="s">
        <v>126</v>
      </c>
    </row>
    <row r="103" spans="1:8" ht="11.25" hidden="1" customHeight="1" x14ac:dyDescent="0.2">
      <c r="A103" s="3" t="s">
        <v>129</v>
      </c>
      <c r="B103" s="3">
        <v>1</v>
      </c>
      <c r="C103" s="3" t="s">
        <v>81</v>
      </c>
      <c r="D103" s="3" t="s">
        <v>21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hidden="1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hidden="1" customHeight="1" x14ac:dyDescent="0.2">
      <c r="A105" s="3" t="s">
        <v>130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hidden="1" customHeight="1" x14ac:dyDescent="0.2">
      <c r="A106" s="3" t="s">
        <v>132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hidden="1" customHeight="1" x14ac:dyDescent="0.2">
      <c r="A107" s="3" t="s">
        <v>133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22">
        <f>78.25-78.25</f>
        <v>0</v>
      </c>
      <c r="H107" s="3"/>
    </row>
    <row r="108" spans="1:8" ht="11.25" hidden="1" customHeight="1" x14ac:dyDescent="0.2">
      <c r="A108" s="3" t="s">
        <v>134</v>
      </c>
      <c r="B108" s="3">
        <v>0</v>
      </c>
      <c r="C108" s="3" t="s">
        <v>131</v>
      </c>
      <c r="D108" s="3" t="s">
        <v>48</v>
      </c>
      <c r="E108" s="3">
        <v>0</v>
      </c>
      <c r="F108" s="3">
        <v>0</v>
      </c>
      <c r="G108" s="22">
        <f>39.12-39.12</f>
        <v>0</v>
      </c>
      <c r="H108" s="3"/>
    </row>
    <row r="109" spans="1:8" ht="11.25" hidden="1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0</v>
      </c>
      <c r="H109" s="3"/>
    </row>
    <row r="110" spans="1:8" ht="11.25" hidden="1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hidden="1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hidden="1" customHeight="1" x14ac:dyDescent="0.2">
      <c r="A112" s="3" t="s">
        <v>137</v>
      </c>
      <c r="B112" s="3">
        <v>1</v>
      </c>
      <c r="C112" s="3" t="s">
        <v>81</v>
      </c>
      <c r="D112" s="3" t="s">
        <v>42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hidden="1" customHeight="1" x14ac:dyDescent="0.2">
      <c r="A113" s="3" t="s">
        <v>138</v>
      </c>
      <c r="B113" s="3">
        <v>1</v>
      </c>
      <c r="C113" s="3" t="s">
        <v>81</v>
      </c>
      <c r="D113" s="3" t="s">
        <v>21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hidden="1" customHeight="1" x14ac:dyDescent="0.2">
      <c r="A114" s="3" t="s">
        <v>139</v>
      </c>
      <c r="B114" s="3">
        <v>1</v>
      </c>
      <c r="C114" s="3" t="s">
        <v>81</v>
      </c>
      <c r="D114" s="3" t="s">
        <v>21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2">
        <f>39.12-8.43</f>
        <v>30.689999999999998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22">
        <f>31.3-8</f>
        <v>23.3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42</v>
      </c>
      <c r="E117" s="3">
        <v>0</v>
      </c>
      <c r="F117" s="3">
        <v>0</v>
      </c>
      <c r="G117" s="3">
        <v>3.91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47</v>
      </c>
      <c r="D118" s="3" t="s">
        <v>42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21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0</v>
      </c>
      <c r="C120" s="3" t="s">
        <v>47</v>
      </c>
      <c r="D120" s="3" t="s">
        <v>71</v>
      </c>
      <c r="E120" s="3">
        <v>0</v>
      </c>
      <c r="F120" s="3">
        <v>0</v>
      </c>
      <c r="G120" s="22">
        <f>24.28-24</f>
        <v>0.28000000000000114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23.47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21</v>
      </c>
      <c r="E122" s="3">
        <v>0</v>
      </c>
      <c r="F122" s="3">
        <v>0</v>
      </c>
      <c r="G122" s="3">
        <v>4.07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42</v>
      </c>
      <c r="E123" s="3">
        <v>0</v>
      </c>
      <c r="F123" s="3">
        <v>0</v>
      </c>
      <c r="G123" s="3">
        <v>3.76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21</v>
      </c>
      <c r="E124" s="3">
        <v>0</v>
      </c>
      <c r="F124" s="3">
        <v>0</v>
      </c>
      <c r="G124" s="3">
        <v>6.05</v>
      </c>
      <c r="H124" s="3" t="s">
        <v>126</v>
      </c>
    </row>
    <row r="125" spans="1:8" ht="11.25" customHeight="1" x14ac:dyDescent="0.2">
      <c r="A125" s="3" t="s">
        <v>150</v>
      </c>
      <c r="B125" s="3">
        <v>0</v>
      </c>
      <c r="C125" s="3" t="s">
        <v>47</v>
      </c>
      <c r="D125" s="3" t="s">
        <v>71</v>
      </c>
      <c r="E125" s="3">
        <v>0</v>
      </c>
      <c r="F125" s="3">
        <v>0</v>
      </c>
      <c r="G125" s="3">
        <v>42.25</v>
      </c>
      <c r="H125" s="3"/>
    </row>
    <row r="126" spans="1:8" ht="11.25" customHeight="1" x14ac:dyDescent="0.2">
      <c r="A126" s="3" t="s">
        <v>151</v>
      </c>
      <c r="B126" s="3">
        <v>0</v>
      </c>
      <c r="C126" s="3" t="s">
        <v>47</v>
      </c>
      <c r="D126" s="3" t="s">
        <v>71</v>
      </c>
      <c r="E126" s="3">
        <v>0</v>
      </c>
      <c r="F126" s="3">
        <v>0</v>
      </c>
      <c r="G126" s="3">
        <v>5.33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47</v>
      </c>
      <c r="D127" s="3" t="s">
        <v>71</v>
      </c>
      <c r="E127" s="3">
        <v>0</v>
      </c>
      <c r="F127" s="3">
        <v>0</v>
      </c>
      <c r="G127" s="3">
        <v>15.85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21</v>
      </c>
      <c r="E128" s="3">
        <v>0</v>
      </c>
      <c r="F128" s="3">
        <v>0</v>
      </c>
      <c r="G128" s="3">
        <v>4.1500000000000004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21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21</v>
      </c>
      <c r="E130" s="3">
        <v>0</v>
      </c>
      <c r="F130" s="3">
        <v>0</v>
      </c>
      <c r="G130" s="22">
        <f>3.68-3.68</f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22">
        <f>54.77-10</f>
        <v>44.77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22">
        <f>38.34-8</f>
        <v>30.340000000000003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22">
        <f>46.95-9.5</f>
        <v>37.450000000000003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22">
        <f>39.91-8.9</f>
        <v>31.009999999999998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23.47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2">
        <f>7.04-7.04</f>
        <v>0</v>
      </c>
      <c r="H136" s="3" t="s">
        <v>126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22">
        <f>8.61-8.61</f>
        <v>0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48</v>
      </c>
      <c r="E139" s="3">
        <v>0</v>
      </c>
      <c r="F139" s="3">
        <v>0</v>
      </c>
      <c r="G139" s="3">
        <v>14.5</v>
      </c>
      <c r="H139" s="3"/>
    </row>
    <row r="140" spans="1:8" ht="11.25" hidden="1" customHeight="1" x14ac:dyDescent="0.2">
      <c r="A140" s="3" t="s">
        <v>165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hidden="1" customHeight="1" x14ac:dyDescent="0.2">
      <c r="A141" s="3" t="s">
        <v>166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hidden="1" customHeight="1" x14ac:dyDescent="0.2">
      <c r="A142" s="3" t="s">
        <v>167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hidden="1" customHeight="1" x14ac:dyDescent="0.2">
      <c r="A143" s="3" t="s">
        <v>168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hidden="1" customHeight="1" x14ac:dyDescent="0.2">
      <c r="A144" s="3" t="s">
        <v>169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hidden="1" customHeight="1" x14ac:dyDescent="0.2">
      <c r="A145" s="3" t="s">
        <v>170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hidden="1" customHeight="1" x14ac:dyDescent="0.2">
      <c r="A146" s="3" t="s">
        <v>171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hidden="1" customHeight="1" x14ac:dyDescent="0.2">
      <c r="A147" s="3" t="s">
        <v>172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hidden="1" customHeight="1" x14ac:dyDescent="0.2">
      <c r="A148" s="3" t="s">
        <v>173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hidden="1" customHeight="1" x14ac:dyDescent="0.2">
      <c r="A149" s="3" t="s">
        <v>174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hidden="1" customHeight="1" x14ac:dyDescent="0.2">
      <c r="A150" s="3" t="s">
        <v>175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hidden="1" customHeight="1" x14ac:dyDescent="0.2">
      <c r="A151" s="3" t="s">
        <v>176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hidden="1" customHeight="1" x14ac:dyDescent="0.2">
      <c r="A152" s="3" t="s">
        <v>177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hidden="1" customHeight="1" x14ac:dyDescent="0.2">
      <c r="A153" s="3" t="s">
        <v>178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22">
        <f>23.47-23.47</f>
        <v>0</v>
      </c>
      <c r="H153" s="3"/>
    </row>
    <row r="154" spans="1:8" ht="11.25" hidden="1" customHeight="1" x14ac:dyDescent="0.2">
      <c r="A154" s="3" t="s">
        <v>179</v>
      </c>
      <c r="B154" s="3">
        <v>0</v>
      </c>
      <c r="C154" s="3" t="s">
        <v>131</v>
      </c>
      <c r="D154" s="3" t="s">
        <v>48</v>
      </c>
      <c r="E154" s="3">
        <v>0</v>
      </c>
      <c r="F154" s="3">
        <v>0</v>
      </c>
      <c r="G154" s="22">
        <f>3.91-3.91</f>
        <v>0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344.65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21</v>
      </c>
      <c r="E157" s="3">
        <v>4</v>
      </c>
      <c r="F157" s="3">
        <v>752.48</v>
      </c>
      <c r="G157" s="17">
        <f>E157*F157*B157/1000</f>
        <v>1101.6307199999999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9">
        <f>SUM(G157)</f>
        <v>1101.6307199999999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</v>
      </c>
      <c r="C160" s="3" t="s">
        <v>47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47</v>
      </c>
      <c r="D161" s="3" t="s">
        <v>71</v>
      </c>
      <c r="E161" s="3">
        <v>2</v>
      </c>
      <c r="F161" s="3">
        <v>122594.26</v>
      </c>
      <c r="G161" s="17">
        <f>E161*F161*B161/1000</f>
        <v>245.18851999999998</v>
      </c>
      <c r="H161" s="3" t="s">
        <v>24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71</v>
      </c>
      <c r="E162" s="3">
        <v>0</v>
      </c>
      <c r="F162" s="3">
        <v>0</v>
      </c>
      <c r="G162" s="17">
        <v>0</v>
      </c>
      <c r="H162" s="3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9">
        <f>SUM(G160:G162)</f>
        <v>245.18851999999998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47</v>
      </c>
      <c r="D165" s="3" t="s">
        <v>71</v>
      </c>
      <c r="E165" s="3">
        <v>0</v>
      </c>
      <c r="F165" s="3">
        <v>0</v>
      </c>
      <c r="G165" s="3">
        <v>11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11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30.8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3.76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34.56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2">
        <f>109.95-8</f>
        <v>101.95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101.95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15.03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15.03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9.35</v>
      </c>
      <c r="H187" s="3" t="s">
        <v>26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4.6900000000000004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21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14.04</v>
      </c>
      <c r="H194" s="3"/>
    </row>
    <row r="195" spans="1:8" ht="11.25" hidden="1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hidden="1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hidden="1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hidden="1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hidden="1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hidden="1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hidden="1" customHeight="1" x14ac:dyDescent="0.2">
      <c r="A202" s="3" t="s">
        <v>230</v>
      </c>
      <c r="B202" s="3">
        <v>1</v>
      </c>
      <c r="C202" s="3" t="s">
        <v>10</v>
      </c>
      <c r="D202" s="3" t="s">
        <v>21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hidden="1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hidden="1" customHeight="1" x14ac:dyDescent="0.2">
      <c r="A204" s="3" t="s">
        <v>233</v>
      </c>
      <c r="B204" s="3">
        <v>3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hidden="1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19">
        <f>G37+G42+G45+G109+G155+G158+G163+G168+G172+G176+G179+G185+G194+G206+G4</f>
        <v>2712.4296053599996</v>
      </c>
      <c r="H207" s="3"/>
    </row>
    <row r="210" spans="1:8" ht="11.25" hidden="1" customHeight="1" x14ac:dyDescent="0.2"/>
    <row r="211" spans="1:8" hidden="1" x14ac:dyDescent="0.2">
      <c r="E211" s="4" t="s">
        <v>242</v>
      </c>
      <c r="F211" s="4">
        <f>(25.51*6+26.53*6)/12</f>
        <v>26.02</v>
      </c>
      <c r="G211" s="14">
        <f>G209*1000/F212/12</f>
        <v>0</v>
      </c>
      <c r="H211" s="15" t="e">
        <f>F211/G211</f>
        <v>#DIV/0!</v>
      </c>
    </row>
    <row r="212" spans="1:8" hidden="1" x14ac:dyDescent="0.2">
      <c r="E212" s="4" t="s">
        <v>243</v>
      </c>
      <c r="F212" s="4">
        <v>8687</v>
      </c>
      <c r="G212" s="14">
        <f>F212*F211*12/1000</f>
        <v>2712.4288799999999</v>
      </c>
    </row>
    <row r="213" spans="1:8" hidden="1" x14ac:dyDescent="0.2">
      <c r="G213" s="14"/>
    </row>
    <row r="214" spans="1:8" hidden="1" x14ac:dyDescent="0.2">
      <c r="F214" s="4" t="s">
        <v>244</v>
      </c>
      <c r="G214" s="14">
        <f>G212-G207</f>
        <v>-7.253599997056881E-4</v>
      </c>
      <c r="H214" s="16">
        <f>G216-G209</f>
        <v>2441.1859920000002</v>
      </c>
    </row>
    <row r="215" spans="1:8" hidden="1" x14ac:dyDescent="0.2">
      <c r="G215" s="14"/>
    </row>
    <row r="216" spans="1:8" hidden="1" x14ac:dyDescent="0.2">
      <c r="G216" s="14">
        <f>G212*0.9</f>
        <v>2441.1859920000002</v>
      </c>
    </row>
    <row r="217" spans="1:8" hidden="1" x14ac:dyDescent="0.2">
      <c r="F217" s="4" t="s">
        <v>245</v>
      </c>
      <c r="G217" s="14">
        <f>G212*0.1</f>
        <v>271.24288799999999</v>
      </c>
    </row>
    <row r="218" spans="1:8" hidden="1" x14ac:dyDescent="0.2">
      <c r="G218" s="14">
        <f>SUM(G216:G217)</f>
        <v>2712.4288800000004</v>
      </c>
    </row>
    <row r="220" spans="1:8" ht="11.25" customHeight="1" x14ac:dyDescent="0.2">
      <c r="A220" s="26" t="s">
        <v>247</v>
      </c>
      <c r="B220" s="26"/>
      <c r="C220" s="26"/>
      <c r="D220" s="26"/>
      <c r="E220" s="26"/>
      <c r="F220" s="26"/>
      <c r="G220" s="26" t="s">
        <v>248</v>
      </c>
    </row>
  </sheetData>
  <mergeCells count="1">
    <mergeCell ref="B3:C3"/>
  </mergeCells>
  <pageMargins left="0" right="0" top="0" bottom="0" header="0" footer="0"/>
  <pageSetup paperSize="9" scale="1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workbookViewId="0">
      <selection activeCell="G157" sqref="G157"/>
    </sheetView>
  </sheetViews>
  <sheetFormatPr defaultRowHeight="11.25" x14ac:dyDescent="0.2"/>
  <cols>
    <col min="1" max="1" width="51.140625" style="4" customWidth="1"/>
    <col min="2" max="16384" width="9.140625" style="4"/>
  </cols>
  <sheetData>
    <row r="1" spans="1:10" s="1" customFormat="1" ht="15.75" x14ac:dyDescent="0.25">
      <c r="A1" s="5" t="s">
        <v>249</v>
      </c>
    </row>
    <row r="2" spans="1:10" s="1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10" ht="40.5" customHeight="1" x14ac:dyDescent="0.2">
      <c r="A3" s="25" t="s">
        <v>1</v>
      </c>
      <c r="B3" s="38" t="s">
        <v>2</v>
      </c>
      <c r="C3" s="41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</row>
    <row r="4" spans="1:10" x14ac:dyDescent="0.2">
      <c r="A4" s="20" t="s">
        <v>246</v>
      </c>
      <c r="B4" s="24"/>
      <c r="C4" s="24"/>
      <c r="D4" s="25"/>
      <c r="E4" s="25"/>
      <c r="F4" s="25"/>
      <c r="G4" s="33">
        <f>271.24-271.24</f>
        <v>0</v>
      </c>
      <c r="H4" s="25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22" t="s">
        <v>9</v>
      </c>
      <c r="B6" s="35">
        <f>300-50</f>
        <v>250</v>
      </c>
      <c r="C6" s="22" t="s">
        <v>10</v>
      </c>
      <c r="D6" s="22" t="s">
        <v>11</v>
      </c>
      <c r="E6" s="22">
        <v>159.5</v>
      </c>
      <c r="F6" s="23">
        <v>2.65</v>
      </c>
      <c r="G6" s="23">
        <f t="shared" ref="G6:G25" si="0">ROUND(E6*F6*B6/1000,2)</f>
        <v>105.67</v>
      </c>
      <c r="H6" s="22" t="s">
        <v>12</v>
      </c>
      <c r="J6" s="16"/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159.5</v>
      </c>
      <c r="F7" s="17">
        <v>3.78</v>
      </c>
      <c r="G7" s="17">
        <f t="shared" si="0"/>
        <v>7.23</v>
      </c>
      <c r="H7" s="3"/>
      <c r="J7" s="16"/>
    </row>
    <row r="8" spans="1:10" ht="11.25" customHeight="1" x14ac:dyDescent="0.2">
      <c r="A8" s="22" t="s">
        <v>15</v>
      </c>
      <c r="B8" s="35">
        <f>52-5</f>
        <v>47</v>
      </c>
      <c r="C8" s="22" t="s">
        <v>10</v>
      </c>
      <c r="D8" s="22" t="s">
        <v>11</v>
      </c>
      <c r="E8" s="22">
        <v>1196.5</v>
      </c>
      <c r="F8" s="23">
        <v>2.3199999999999998</v>
      </c>
      <c r="G8" s="23">
        <f t="shared" si="0"/>
        <v>130.47</v>
      </c>
      <c r="H8" s="22" t="s">
        <v>17</v>
      </c>
      <c r="J8" s="16"/>
    </row>
    <row r="9" spans="1:10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1196.5</v>
      </c>
      <c r="F9" s="17">
        <v>2.98</v>
      </c>
      <c r="G9" s="17">
        <f t="shared" si="0"/>
        <v>42.79</v>
      </c>
      <c r="H9" s="3"/>
      <c r="J9" s="16"/>
    </row>
    <row r="10" spans="1:10" ht="11.25" customHeight="1" x14ac:dyDescent="0.2">
      <c r="A10" s="22" t="s">
        <v>19</v>
      </c>
      <c r="B10" s="35">
        <f>300-50</f>
        <v>250</v>
      </c>
      <c r="C10" s="22" t="s">
        <v>10</v>
      </c>
      <c r="D10" s="22" t="s">
        <v>11</v>
      </c>
      <c r="E10" s="22">
        <v>32</v>
      </c>
      <c r="F10" s="23">
        <v>3.58</v>
      </c>
      <c r="G10" s="23">
        <f t="shared" si="0"/>
        <v>28.64</v>
      </c>
      <c r="H10" s="22" t="s">
        <v>17</v>
      </c>
      <c r="J10" s="16"/>
    </row>
    <row r="11" spans="1:10" ht="11.25" customHeight="1" x14ac:dyDescent="0.2">
      <c r="A11" s="22" t="s">
        <v>20</v>
      </c>
      <c r="B11" s="35">
        <f>52-5</f>
        <v>47</v>
      </c>
      <c r="C11" s="22" t="s">
        <v>10</v>
      </c>
      <c r="D11" s="22" t="s">
        <v>21</v>
      </c>
      <c r="E11" s="22">
        <v>32</v>
      </c>
      <c r="F11" s="23">
        <v>22.39</v>
      </c>
      <c r="G11" s="23">
        <f t="shared" si="0"/>
        <v>33.67</v>
      </c>
      <c r="H11" s="22" t="s">
        <v>12</v>
      </c>
      <c r="J11" s="16"/>
    </row>
    <row r="12" spans="1:10" ht="11.25" customHeight="1" x14ac:dyDescent="0.2">
      <c r="A12" s="22" t="s">
        <v>22</v>
      </c>
      <c r="B12" s="35">
        <f>300-50</f>
        <v>250</v>
      </c>
      <c r="C12" s="22" t="s">
        <v>10</v>
      </c>
      <c r="D12" s="22" t="s">
        <v>11</v>
      </c>
      <c r="E12" s="22">
        <v>7.3</v>
      </c>
      <c r="F12" s="23">
        <v>3.81</v>
      </c>
      <c r="G12" s="23">
        <f t="shared" si="0"/>
        <v>6.95</v>
      </c>
      <c r="H12" s="22" t="s">
        <v>12</v>
      </c>
      <c r="J12" s="16"/>
    </row>
    <row r="13" spans="1:10" ht="11.25" customHeight="1" x14ac:dyDescent="0.2">
      <c r="A13" s="3" t="s">
        <v>23</v>
      </c>
      <c r="B13" s="3">
        <v>1</v>
      </c>
      <c r="C13" s="3" t="s">
        <v>14</v>
      </c>
      <c r="D13" s="3" t="s">
        <v>11</v>
      </c>
      <c r="E13" s="3">
        <v>0</v>
      </c>
      <c r="F13" s="17">
        <v>0</v>
      </c>
      <c r="G13" s="17">
        <f t="shared" si="0"/>
        <v>0</v>
      </c>
      <c r="H13" s="3" t="s">
        <v>24</v>
      </c>
      <c r="J13" s="16"/>
    </row>
    <row r="14" spans="1:10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78</v>
      </c>
      <c r="F14" s="17">
        <v>9.76</v>
      </c>
      <c r="G14" s="17">
        <f t="shared" si="0"/>
        <v>0.76</v>
      </c>
      <c r="H14" s="3" t="s">
        <v>26</v>
      </c>
      <c r="J14" s="16"/>
    </row>
    <row r="15" spans="1:10" ht="11.25" customHeight="1" x14ac:dyDescent="0.2">
      <c r="A15" s="22" t="s">
        <v>27</v>
      </c>
      <c r="B15" s="22">
        <v>1</v>
      </c>
      <c r="C15" s="22" t="s">
        <v>10</v>
      </c>
      <c r="D15" s="22" t="s">
        <v>11</v>
      </c>
      <c r="E15" s="35">
        <f>6287-2000</f>
        <v>4287</v>
      </c>
      <c r="F15" s="23">
        <v>3.25</v>
      </c>
      <c r="G15" s="23">
        <f t="shared" si="0"/>
        <v>13.93</v>
      </c>
      <c r="H15" s="22" t="s">
        <v>26</v>
      </c>
      <c r="J15" s="16"/>
    </row>
    <row r="16" spans="1:10" ht="11.25" customHeight="1" x14ac:dyDescent="0.2">
      <c r="A16" s="3" t="s">
        <v>28</v>
      </c>
      <c r="B16" s="3">
        <v>1</v>
      </c>
      <c r="C16" s="3" t="s">
        <v>10</v>
      </c>
      <c r="D16" s="3" t="s">
        <v>21</v>
      </c>
      <c r="E16" s="3">
        <v>250</v>
      </c>
      <c r="F16" s="17">
        <v>2.0299999999999998</v>
      </c>
      <c r="G16" s="17">
        <f t="shared" si="0"/>
        <v>0.51</v>
      </c>
      <c r="H16" s="3" t="s">
        <v>26</v>
      </c>
      <c r="J16" s="16"/>
    </row>
    <row r="17" spans="1:10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59</v>
      </c>
      <c r="F17" s="17">
        <v>4.75</v>
      </c>
      <c r="G17" s="17">
        <f t="shared" si="0"/>
        <v>0.28000000000000003</v>
      </c>
      <c r="H17" s="3" t="s">
        <v>26</v>
      </c>
      <c r="J17" s="16"/>
    </row>
    <row r="18" spans="1:10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19</v>
      </c>
      <c r="F18" s="17">
        <v>4.7300000000000004</v>
      </c>
      <c r="G18" s="17">
        <f t="shared" si="0"/>
        <v>0.18</v>
      </c>
      <c r="H18" s="3" t="s">
        <v>31</v>
      </c>
      <c r="J18" s="16"/>
    </row>
    <row r="19" spans="1:10" ht="11.25" customHeight="1" x14ac:dyDescent="0.2">
      <c r="A19" s="3" t="s">
        <v>32</v>
      </c>
      <c r="B19" s="3">
        <v>1</v>
      </c>
      <c r="C19" s="3" t="s">
        <v>10</v>
      </c>
      <c r="D19" s="3" t="s">
        <v>21</v>
      </c>
      <c r="E19" s="3">
        <v>0</v>
      </c>
      <c r="F19" s="17">
        <v>4.54</v>
      </c>
      <c r="G19" s="17">
        <f t="shared" si="0"/>
        <v>0</v>
      </c>
      <c r="H19" s="3" t="s">
        <v>26</v>
      </c>
      <c r="J19" s="16"/>
    </row>
    <row r="20" spans="1:10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17">
        <v>3.06</v>
      </c>
      <c r="G20" s="17">
        <f t="shared" si="0"/>
        <v>0</v>
      </c>
      <c r="H20" s="3" t="s">
        <v>26</v>
      </c>
      <c r="J20" s="16"/>
    </row>
    <row r="21" spans="1:10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22</v>
      </c>
      <c r="F21" s="17">
        <v>2.92</v>
      </c>
      <c r="G21" s="17">
        <f t="shared" si="0"/>
        <v>0.06</v>
      </c>
      <c r="H21" s="3" t="s">
        <v>26</v>
      </c>
      <c r="J21" s="16"/>
    </row>
    <row r="22" spans="1:10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515.1</v>
      </c>
      <c r="F22" s="17">
        <v>5.87</v>
      </c>
      <c r="G22" s="17">
        <f t="shared" si="0"/>
        <v>3.02</v>
      </c>
      <c r="H22" s="3" t="s">
        <v>31</v>
      </c>
      <c r="J22" s="16"/>
    </row>
    <row r="23" spans="1:10" ht="11.25" customHeight="1" x14ac:dyDescent="0.2">
      <c r="A23" s="3" t="s">
        <v>36</v>
      </c>
      <c r="B23" s="3">
        <v>1</v>
      </c>
      <c r="C23" s="3" t="s">
        <v>10</v>
      </c>
      <c r="D23" s="3" t="s">
        <v>21</v>
      </c>
      <c r="E23" s="3">
        <v>16.3</v>
      </c>
      <c r="F23" s="17">
        <v>2.92</v>
      </c>
      <c r="G23" s="17">
        <f t="shared" si="0"/>
        <v>0.05</v>
      </c>
      <c r="H23" s="3" t="s">
        <v>26</v>
      </c>
      <c r="J23" s="16"/>
    </row>
    <row r="24" spans="1:10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8.6</v>
      </c>
      <c r="F24" s="17">
        <v>2.37</v>
      </c>
      <c r="G24" s="17">
        <f t="shared" si="0"/>
        <v>0.02</v>
      </c>
      <c r="H24" s="3" t="s">
        <v>26</v>
      </c>
      <c r="J24" s="16"/>
    </row>
    <row r="25" spans="1:10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825</v>
      </c>
      <c r="F25" s="17">
        <v>2.3199999999999998</v>
      </c>
      <c r="G25" s="17">
        <f t="shared" si="0"/>
        <v>3.83</v>
      </c>
      <c r="H25" s="3" t="s">
        <v>31</v>
      </c>
      <c r="J25" s="16"/>
    </row>
    <row r="26" spans="1:10" ht="11.25" customHeight="1" x14ac:dyDescent="0.2">
      <c r="A26" s="6" t="s">
        <v>39</v>
      </c>
      <c r="B26" s="7"/>
      <c r="C26" s="7"/>
      <c r="D26" s="7"/>
      <c r="E26" s="7"/>
      <c r="F26" s="18"/>
      <c r="G26" s="17"/>
      <c r="H26" s="8"/>
      <c r="J26" s="16"/>
    </row>
    <row r="27" spans="1:10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17">
        <v>0</v>
      </c>
      <c r="G27" s="17">
        <f>ROUND(E27*F27*B27/1000,2)</f>
        <v>0</v>
      </c>
      <c r="H27" s="3" t="s">
        <v>43</v>
      </c>
    </row>
    <row r="28" spans="1:10" ht="11.25" customHeight="1" x14ac:dyDescent="0.2">
      <c r="A28" s="22" t="s">
        <v>44</v>
      </c>
      <c r="B28" s="35">
        <f>2-2</f>
        <v>0</v>
      </c>
      <c r="C28" s="22" t="s">
        <v>41</v>
      </c>
      <c r="D28" s="22" t="s">
        <v>21</v>
      </c>
      <c r="E28" s="22">
        <v>2</v>
      </c>
      <c r="F28" s="23">
        <v>50.76</v>
      </c>
      <c r="G28" s="23">
        <f>ROUND(E28*F28*B28/1000,2)</f>
        <v>0</v>
      </c>
      <c r="H28" s="22" t="s">
        <v>43</v>
      </c>
    </row>
    <row r="29" spans="1:10" ht="11.25" customHeight="1" x14ac:dyDescent="0.2">
      <c r="A29" s="6" t="s">
        <v>45</v>
      </c>
      <c r="B29" s="7"/>
      <c r="C29" s="7"/>
      <c r="D29" s="7"/>
      <c r="E29" s="7"/>
      <c r="F29" s="18"/>
      <c r="G29" s="17"/>
      <c r="H29" s="8"/>
      <c r="J29" s="16"/>
    </row>
    <row r="30" spans="1:10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12</v>
      </c>
      <c r="F30" s="17">
        <v>8.6999999999999993</v>
      </c>
      <c r="G30" s="17">
        <f>ROUND(E30*F30*B30/1000,2)-0.31</f>
        <v>0</v>
      </c>
      <c r="H30" s="3" t="s">
        <v>49</v>
      </c>
    </row>
    <row r="31" spans="1:10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17">
        <v>0</v>
      </c>
      <c r="G31" s="17">
        <f>ROUND(E31*F31*B31/1000,2)</f>
        <v>0</v>
      </c>
      <c r="H31" s="3" t="s">
        <v>51</v>
      </c>
    </row>
    <row r="32" spans="1:10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700</v>
      </c>
      <c r="F32" s="17">
        <v>1.91</v>
      </c>
      <c r="G32" s="17">
        <f>ROUND(E32*F32*B32/1000,2)</f>
        <v>1.34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700</v>
      </c>
      <c r="F33" s="17">
        <v>1.91</v>
      </c>
      <c r="G33" s="17">
        <f>ROUND(E33*F33*B33/1000,2)</f>
        <v>1.34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8"/>
      <c r="G34" s="17"/>
      <c r="H34" s="8"/>
    </row>
    <row r="35" spans="1:8" ht="11.25" customHeight="1" x14ac:dyDescent="0.2">
      <c r="A35" s="22" t="s">
        <v>55</v>
      </c>
      <c r="B35" s="35">
        <f>366-50</f>
        <v>316</v>
      </c>
      <c r="C35" s="22" t="s">
        <v>10</v>
      </c>
      <c r="D35" s="22" t="s">
        <v>48</v>
      </c>
      <c r="E35" s="22">
        <v>13</v>
      </c>
      <c r="F35" s="23">
        <v>9.6199999999999992</v>
      </c>
      <c r="G35" s="23">
        <f>ROUND(E35*F35*B35/1000,2)</f>
        <v>39.520000000000003</v>
      </c>
      <c r="H35" s="22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50.3</v>
      </c>
      <c r="F36" s="17">
        <v>4.2</v>
      </c>
      <c r="G36" s="17">
        <f>ROUND(E36*F36*B36/1000,2)</f>
        <v>5.07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9">
        <f>SUM(G6:G36)</f>
        <v>425.32999999999987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0</v>
      </c>
      <c r="F39" s="3"/>
      <c r="G39" s="29">
        <v>129.78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7"/>
      <c r="H40" s="8"/>
    </row>
    <row r="41" spans="1:8" ht="11.25" customHeight="1" x14ac:dyDescent="0.2">
      <c r="A41" s="22" t="s">
        <v>61</v>
      </c>
      <c r="B41" s="35">
        <f>366-50</f>
        <v>316</v>
      </c>
      <c r="C41" s="22" t="s">
        <v>10</v>
      </c>
      <c r="D41" s="22" t="s">
        <v>48</v>
      </c>
      <c r="E41" s="22">
        <v>1.95</v>
      </c>
      <c r="F41" s="23">
        <v>257.07</v>
      </c>
      <c r="G41" s="23">
        <f>ROUND(E41*F41*B41/1000,2)</f>
        <v>158.41</v>
      </c>
      <c r="H41" s="22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9">
        <f>SUM(G39:G41)</f>
        <v>288.19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60</v>
      </c>
      <c r="E44" s="34">
        <v>0.61799999999999999</v>
      </c>
      <c r="F44" s="3">
        <v>536</v>
      </c>
      <c r="G44" s="29">
        <f>ROUND(E44*F44*B44/1000,2)</f>
        <v>121.24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9">
        <f>SUM(G44)</f>
        <v>121.24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42</v>
      </c>
      <c r="E54" s="3">
        <v>0</v>
      </c>
      <c r="F54" s="3">
        <v>0</v>
      </c>
      <c r="G54" s="22">
        <f>46.93-46.93</f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48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21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48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42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21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48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47</v>
      </c>
      <c r="D62" s="3" t="s">
        <v>21</v>
      </c>
      <c r="E62" s="3">
        <v>0</v>
      </c>
      <c r="F62" s="3">
        <v>0</v>
      </c>
      <c r="G62" s="22">
        <f>3.91-3.91</f>
        <v>0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48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48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22">
        <f>8.22-8.22</f>
        <v>0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22">
        <f>7.43-7.43</f>
        <v>0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48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42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21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21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21</v>
      </c>
      <c r="E74" s="3">
        <v>0</v>
      </c>
      <c r="F74" s="3">
        <v>0</v>
      </c>
      <c r="G74" s="22">
        <f>3.91-3.91</f>
        <v>0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22">
        <f>15.65-15.65</f>
        <v>0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22">
        <f>39.12-39.12</f>
        <v>0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21</v>
      </c>
      <c r="E79" s="3">
        <v>0</v>
      </c>
      <c r="F79" s="3">
        <v>0</v>
      </c>
      <c r="G79" s="22">
        <f>3.76-3.76</f>
        <v>0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21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21</v>
      </c>
      <c r="E81" s="3">
        <v>0</v>
      </c>
      <c r="F81" s="3">
        <v>0</v>
      </c>
      <c r="G81" s="22">
        <f>4.07-4.07</f>
        <v>0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21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21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22">
        <f>15.65-15.65</f>
        <v>0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21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21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22">
        <f>39.12-39.12</f>
        <v>0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22">
        <f>22.69-22.69</f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22">
        <f>24.26-24.26</f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48</v>
      </c>
      <c r="E100" s="3">
        <v>0</v>
      </c>
      <c r="F100" s="3">
        <v>0</v>
      </c>
      <c r="G100" s="22">
        <f>4.15-4.15</f>
        <v>0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42</v>
      </c>
      <c r="E101" s="3">
        <v>0</v>
      </c>
      <c r="F101" s="3">
        <v>0</v>
      </c>
      <c r="G101" s="22">
        <f>3.68-3.68</f>
        <v>0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42</v>
      </c>
      <c r="E102" s="3">
        <v>0</v>
      </c>
      <c r="F102" s="3">
        <v>0</v>
      </c>
      <c r="G102" s="22">
        <f>7.82-7.82</f>
        <v>0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21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22">
        <f>78.25-78.25</f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48</v>
      </c>
      <c r="E108" s="3">
        <v>0</v>
      </c>
      <c r="F108" s="3">
        <v>0</v>
      </c>
      <c r="G108" s="22">
        <f>39.12-39.12</f>
        <v>0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0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42</v>
      </c>
      <c r="E112" s="3">
        <v>0</v>
      </c>
      <c r="F112" s="3">
        <v>0</v>
      </c>
      <c r="G112" s="3">
        <v>0</v>
      </c>
      <c r="H112" s="3" t="s">
        <v>81</v>
      </c>
    </row>
    <row r="113" spans="1:11" ht="11.25" customHeight="1" x14ac:dyDescent="0.2">
      <c r="A113" s="3" t="s">
        <v>138</v>
      </c>
      <c r="B113" s="3">
        <v>1</v>
      </c>
      <c r="C113" s="3" t="s">
        <v>81</v>
      </c>
      <c r="D113" s="3" t="s">
        <v>21</v>
      </c>
      <c r="E113" s="3">
        <v>0</v>
      </c>
      <c r="F113" s="3">
        <v>0</v>
      </c>
      <c r="G113" s="3">
        <v>0</v>
      </c>
      <c r="H113" s="3" t="s">
        <v>81</v>
      </c>
    </row>
    <row r="114" spans="1:11" ht="11.25" customHeight="1" x14ac:dyDescent="0.2">
      <c r="A114" s="3" t="s">
        <v>139</v>
      </c>
      <c r="B114" s="3">
        <v>1</v>
      </c>
      <c r="C114" s="3" t="s">
        <v>81</v>
      </c>
      <c r="D114" s="3" t="s">
        <v>21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2">
        <f>39.12-8.43</f>
        <v>30.689999999999998</v>
      </c>
      <c r="H115" s="3" t="s">
        <v>126</v>
      </c>
    </row>
    <row r="116" spans="1:11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22">
        <f>31.3-8</f>
        <v>23.3</v>
      </c>
      <c r="H116" s="3" t="s">
        <v>126</v>
      </c>
    </row>
    <row r="117" spans="1:11" ht="11.25" customHeight="1" x14ac:dyDescent="0.2">
      <c r="A117" s="3" t="s">
        <v>142</v>
      </c>
      <c r="B117" s="3">
        <v>0</v>
      </c>
      <c r="C117" s="3" t="s">
        <v>126</v>
      </c>
      <c r="D117" s="3" t="s">
        <v>42</v>
      </c>
      <c r="E117" s="3">
        <v>0</v>
      </c>
      <c r="F117" s="3">
        <v>0</v>
      </c>
      <c r="G117" s="3">
        <f>3.91-1.7</f>
        <v>2.21</v>
      </c>
      <c r="H117" s="3" t="s">
        <v>126</v>
      </c>
    </row>
    <row r="118" spans="1:11" ht="11.25" customHeight="1" x14ac:dyDescent="0.2">
      <c r="A118" s="3" t="s">
        <v>143</v>
      </c>
      <c r="B118" s="3">
        <v>0</v>
      </c>
      <c r="C118" s="3" t="s">
        <v>47</v>
      </c>
      <c r="D118" s="3" t="s">
        <v>42</v>
      </c>
      <c r="E118" s="3">
        <v>0</v>
      </c>
      <c r="F118" s="3">
        <v>0</v>
      </c>
      <c r="G118" s="3">
        <v>0</v>
      </c>
      <c r="H118" s="3" t="s">
        <v>126</v>
      </c>
    </row>
    <row r="119" spans="1:11" ht="11.25" customHeight="1" x14ac:dyDescent="0.2">
      <c r="A119" s="3" t="s">
        <v>144</v>
      </c>
      <c r="B119" s="3">
        <v>0</v>
      </c>
      <c r="C119" s="3" t="s">
        <v>126</v>
      </c>
      <c r="D119" s="3" t="s">
        <v>21</v>
      </c>
      <c r="E119" s="3">
        <v>0</v>
      </c>
      <c r="F119" s="3">
        <v>0</v>
      </c>
      <c r="G119" s="3">
        <v>0</v>
      </c>
      <c r="H119" s="3" t="s">
        <v>126</v>
      </c>
    </row>
    <row r="120" spans="1:11" ht="11.25" customHeight="1" x14ac:dyDescent="0.2">
      <c r="A120" s="3" t="s">
        <v>145</v>
      </c>
      <c r="B120" s="3">
        <v>0</v>
      </c>
      <c r="C120" s="3" t="s">
        <v>47</v>
      </c>
      <c r="D120" s="3" t="s">
        <v>71</v>
      </c>
      <c r="E120" s="3">
        <v>0</v>
      </c>
      <c r="F120" s="3">
        <v>0</v>
      </c>
      <c r="G120" s="28">
        <v>18.440000000000001</v>
      </c>
      <c r="H120" s="3" t="s">
        <v>126</v>
      </c>
    </row>
    <row r="121" spans="1:11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23.47</v>
      </c>
      <c r="H121" s="3" t="s">
        <v>126</v>
      </c>
    </row>
    <row r="122" spans="1:11" ht="11.25" customHeight="1" x14ac:dyDescent="0.2">
      <c r="A122" s="3" t="s">
        <v>147</v>
      </c>
      <c r="B122" s="3">
        <v>1</v>
      </c>
      <c r="C122" s="3" t="s">
        <v>81</v>
      </c>
      <c r="D122" s="3" t="s">
        <v>21</v>
      </c>
      <c r="E122" s="3">
        <v>0</v>
      </c>
      <c r="F122" s="3">
        <v>0</v>
      </c>
      <c r="G122" s="3">
        <v>4.07</v>
      </c>
      <c r="H122" s="3" t="s">
        <v>81</v>
      </c>
    </row>
    <row r="123" spans="1:11" ht="11.25" customHeight="1" x14ac:dyDescent="0.2">
      <c r="A123" s="3" t="s">
        <v>148</v>
      </c>
      <c r="B123" s="3">
        <v>2</v>
      </c>
      <c r="C123" s="3" t="s">
        <v>131</v>
      </c>
      <c r="D123" s="3" t="s">
        <v>42</v>
      </c>
      <c r="E123" s="3">
        <v>0</v>
      </c>
      <c r="F123" s="3">
        <v>0</v>
      </c>
      <c r="G123" s="3">
        <v>3.76</v>
      </c>
      <c r="H123" s="3"/>
    </row>
    <row r="124" spans="1:11" ht="11.25" customHeight="1" x14ac:dyDescent="0.2">
      <c r="A124" s="3" t="s">
        <v>149</v>
      </c>
      <c r="B124" s="3">
        <v>0</v>
      </c>
      <c r="C124" s="3" t="s">
        <v>126</v>
      </c>
      <c r="D124" s="3" t="s">
        <v>21</v>
      </c>
      <c r="E124" s="3">
        <v>0</v>
      </c>
      <c r="F124" s="3">
        <v>0</v>
      </c>
      <c r="G124" s="28">
        <v>4.83</v>
      </c>
      <c r="H124" s="3" t="s">
        <v>126</v>
      </c>
    </row>
    <row r="125" spans="1:11" ht="11.25" customHeight="1" x14ac:dyDescent="0.2">
      <c r="A125" s="3" t="s">
        <v>150</v>
      </c>
      <c r="B125" s="3">
        <v>0</v>
      </c>
      <c r="C125" s="3" t="s">
        <v>47</v>
      </c>
      <c r="D125" s="3" t="s">
        <v>71</v>
      </c>
      <c r="E125" s="3">
        <v>0</v>
      </c>
      <c r="F125" s="3">
        <v>0</v>
      </c>
      <c r="G125" s="28">
        <v>41.95</v>
      </c>
      <c r="H125" s="3"/>
      <c r="I125" s="4">
        <v>0.66600000000000004</v>
      </c>
      <c r="J125" s="16">
        <f>K125*I125</f>
        <v>41.951340000000002</v>
      </c>
      <c r="K125" s="4">
        <v>62.99</v>
      </c>
    </row>
    <row r="126" spans="1:11" ht="11.25" customHeight="1" x14ac:dyDescent="0.2">
      <c r="A126" s="3" t="s">
        <v>151</v>
      </c>
      <c r="B126" s="3">
        <v>0</v>
      </c>
      <c r="C126" s="3" t="s">
        <v>47</v>
      </c>
      <c r="D126" s="3" t="s">
        <v>71</v>
      </c>
      <c r="E126" s="3">
        <v>0</v>
      </c>
      <c r="F126" s="3">
        <v>0</v>
      </c>
      <c r="G126" s="28">
        <v>5.29</v>
      </c>
      <c r="H126" s="42">
        <f>G126+G127</f>
        <v>21.04</v>
      </c>
      <c r="I126" s="4">
        <v>8.4000000000000005E-2</v>
      </c>
      <c r="J126" s="16">
        <f>K125*I126</f>
        <v>5.2911600000000005</v>
      </c>
    </row>
    <row r="127" spans="1:11" ht="11.25" customHeight="1" x14ac:dyDescent="0.2">
      <c r="A127" s="3" t="s">
        <v>152</v>
      </c>
      <c r="B127" s="3">
        <v>1</v>
      </c>
      <c r="C127" s="3" t="s">
        <v>47</v>
      </c>
      <c r="D127" s="3" t="s">
        <v>71</v>
      </c>
      <c r="E127" s="3">
        <v>0</v>
      </c>
      <c r="F127" s="3">
        <v>0</v>
      </c>
      <c r="G127" s="28">
        <v>15.75</v>
      </c>
      <c r="H127" s="43"/>
      <c r="I127" s="4">
        <v>0.25</v>
      </c>
      <c r="J127" s="16">
        <f>K125*I127</f>
        <v>15.7475</v>
      </c>
    </row>
    <row r="128" spans="1:11" ht="11.25" customHeight="1" x14ac:dyDescent="0.2">
      <c r="A128" s="3" t="s">
        <v>153</v>
      </c>
      <c r="B128" s="3">
        <v>0</v>
      </c>
      <c r="C128" s="3" t="s">
        <v>126</v>
      </c>
      <c r="D128" s="3" t="s">
        <v>21</v>
      </c>
      <c r="E128" s="3">
        <v>0</v>
      </c>
      <c r="F128" s="3">
        <v>0</v>
      </c>
      <c r="G128" s="3">
        <v>4.1500000000000004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21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21</v>
      </c>
      <c r="E130" s="3">
        <v>0</v>
      </c>
      <c r="F130" s="3">
        <v>0</v>
      </c>
      <c r="G130" s="22">
        <f>3.68-3.68</f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22">
        <f>54.77-10</f>
        <v>44.77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22">
        <f>38.34-8</f>
        <v>30.340000000000003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22">
        <f>46.95-9.5</f>
        <v>37.450000000000003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22">
        <f>39.91-8.9</f>
        <v>31.009999999999998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23.47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2">
        <f>7.04-7.04</f>
        <v>0</v>
      </c>
      <c r="H136" s="3" t="s">
        <v>126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22">
        <f>8.61-8.61</f>
        <v>0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48</v>
      </c>
      <c r="E139" s="3">
        <v>0</v>
      </c>
      <c r="F139" s="3">
        <v>0</v>
      </c>
      <c r="G139" s="28">
        <v>14.5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170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28">
        <v>0</v>
      </c>
      <c r="H145" s="3"/>
      <c r="I145" s="4">
        <v>1010.61</v>
      </c>
      <c r="J145" s="32">
        <v>2</v>
      </c>
      <c r="K145" s="4">
        <f>I145*J145/1000</f>
        <v>2.02122</v>
      </c>
    </row>
    <row r="146" spans="1:11" ht="11.25" customHeight="1" x14ac:dyDescent="0.2">
      <c r="A146" s="3" t="s">
        <v>171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11" ht="11.25" customHeight="1" x14ac:dyDescent="0.2">
      <c r="A147" s="3" t="s">
        <v>172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173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174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175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176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177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178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22">
        <f>23.47-23.47</f>
        <v>0</v>
      </c>
      <c r="H153" s="3"/>
    </row>
    <row r="154" spans="1:11" ht="11.25" customHeight="1" x14ac:dyDescent="0.2">
      <c r="A154" s="3" t="s">
        <v>179</v>
      </c>
      <c r="B154" s="3">
        <v>0</v>
      </c>
      <c r="C154" s="3" t="s">
        <v>131</v>
      </c>
      <c r="D154" s="3" t="s">
        <v>48</v>
      </c>
      <c r="E154" s="3">
        <v>0</v>
      </c>
      <c r="F154" s="3">
        <v>0</v>
      </c>
      <c r="G154" s="22">
        <f>3.91-3.91</f>
        <v>0</v>
      </c>
      <c r="H154" s="3"/>
    </row>
    <row r="155" spans="1:11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359.45000000000005</v>
      </c>
      <c r="H155" s="3"/>
    </row>
    <row r="156" spans="1:11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11" ht="11.25" customHeight="1" x14ac:dyDescent="0.2">
      <c r="A157" s="3" t="s">
        <v>182</v>
      </c>
      <c r="B157" s="3">
        <v>366</v>
      </c>
      <c r="C157" s="3" t="s">
        <v>10</v>
      </c>
      <c r="D157" s="3" t="s">
        <v>21</v>
      </c>
      <c r="E157" s="3">
        <v>4</v>
      </c>
      <c r="F157" s="3">
        <v>751.61</v>
      </c>
      <c r="G157" s="29">
        <f t="shared" ref="G157" si="1">ROUND(E157*F157*B157/1000,2)</f>
        <v>1100.3599999999999</v>
      </c>
      <c r="H157" s="3" t="s">
        <v>156</v>
      </c>
    </row>
    <row r="158" spans="1:11" ht="11.25" customHeight="1" x14ac:dyDescent="0.2">
      <c r="A158" s="6" t="s">
        <v>183</v>
      </c>
      <c r="B158" s="7"/>
      <c r="C158" s="7"/>
      <c r="D158" s="7"/>
      <c r="E158" s="7"/>
      <c r="F158" s="8"/>
      <c r="G158" s="19">
        <f>SUM(G157)</f>
        <v>1100.3599999999999</v>
      </c>
      <c r="H158" s="3"/>
    </row>
    <row r="159" spans="1:11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11" ht="11.25" customHeight="1" x14ac:dyDescent="0.2">
      <c r="A160" s="3" t="s">
        <v>185</v>
      </c>
      <c r="B160" s="3">
        <v>1</v>
      </c>
      <c r="C160" s="3" t="s">
        <v>47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47</v>
      </c>
      <c r="D161" s="3" t="s">
        <v>71</v>
      </c>
      <c r="E161" s="3">
        <v>2</v>
      </c>
      <c r="F161" s="3">
        <v>10216.25</v>
      </c>
      <c r="G161" s="29">
        <f t="shared" ref="G161" si="2">ROUND(E161*F161*B161/1000,2)</f>
        <v>245.19</v>
      </c>
      <c r="H161" s="3" t="s">
        <v>24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71</v>
      </c>
      <c r="E162" s="3">
        <v>0</v>
      </c>
      <c r="F162" s="3">
        <v>0</v>
      </c>
      <c r="G162" s="17">
        <v>0</v>
      </c>
      <c r="H162" s="3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9">
        <f>SUM(G160:G162)</f>
        <v>245.19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47</v>
      </c>
      <c r="D165" s="3" t="s">
        <v>71</v>
      </c>
      <c r="E165" s="3">
        <v>0</v>
      </c>
      <c r="F165" s="3">
        <v>0</v>
      </c>
      <c r="G165" s="30">
        <v>11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31">
        <f>SUM(G165:G167)</f>
        <v>11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9">
        <v>30.8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f>3.76-3.76</f>
        <v>0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30.8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8">
        <v>91.19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91.19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28">
        <v>14.14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14.14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28">
        <v>0</v>
      </c>
      <c r="H187" s="3" t="s">
        <v>26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28">
        <v>3.52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21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27" t="s">
        <v>250</v>
      </c>
      <c r="B190" s="27"/>
      <c r="C190" s="27"/>
      <c r="D190" s="27"/>
      <c r="E190" s="27"/>
      <c r="F190" s="27"/>
      <c r="G190" s="27">
        <v>22.02</v>
      </c>
      <c r="H190" s="27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25.54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21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19">
        <f>G37+G42+G45+G109+G155+G158+G163+G168+G172+G176+G179+G185+G194+G206+G4</f>
        <v>2712.43</v>
      </c>
      <c r="H207" s="3"/>
    </row>
    <row r="210" spans="1:8" ht="11.25" customHeight="1" x14ac:dyDescent="0.2"/>
    <row r="211" spans="1:8" x14ac:dyDescent="0.2">
      <c r="E211" s="4" t="s">
        <v>242</v>
      </c>
      <c r="F211" s="4">
        <f>(25.51*6+26.53*6)/12</f>
        <v>26.02</v>
      </c>
      <c r="G211" s="14">
        <f>G207*1000/F212/12</f>
        <v>26.020010744023637</v>
      </c>
      <c r="H211" s="15">
        <f>F211/G211</f>
        <v>0.99999958708611836</v>
      </c>
    </row>
    <row r="212" spans="1:8" x14ac:dyDescent="0.2">
      <c r="E212" s="4" t="s">
        <v>243</v>
      </c>
      <c r="F212" s="4">
        <v>8687</v>
      </c>
      <c r="G212" s="14">
        <f>F212*F211*12/1000</f>
        <v>2712.4288799999999</v>
      </c>
    </row>
    <row r="213" spans="1:8" x14ac:dyDescent="0.2">
      <c r="G213" s="14"/>
    </row>
    <row r="214" spans="1:8" x14ac:dyDescent="0.2">
      <c r="F214" s="4" t="s">
        <v>244</v>
      </c>
      <c r="G214" s="14">
        <f>G212-G207</f>
        <v>-1.1199999999007559E-3</v>
      </c>
      <c r="H214" s="16">
        <f>G216-G207</f>
        <v>-271.24400799999967</v>
      </c>
    </row>
    <row r="215" spans="1:8" x14ac:dyDescent="0.2">
      <c r="G215" s="14"/>
    </row>
    <row r="216" spans="1:8" x14ac:dyDescent="0.2">
      <c r="G216" s="14">
        <f>G212*0.9</f>
        <v>2441.1859920000002</v>
      </c>
    </row>
    <row r="217" spans="1:8" x14ac:dyDescent="0.2">
      <c r="F217" s="4" t="s">
        <v>245</v>
      </c>
      <c r="G217" s="14">
        <f>G212*0.1</f>
        <v>271.24288799999999</v>
      </c>
    </row>
    <row r="218" spans="1:8" x14ac:dyDescent="0.2">
      <c r="G218" s="14">
        <f>SUM(G216:G217)</f>
        <v>2712.4288800000004</v>
      </c>
    </row>
    <row r="220" spans="1:8" ht="11.25" customHeight="1" x14ac:dyDescent="0.2">
      <c r="A220" s="26"/>
      <c r="B220" s="26"/>
      <c r="C220" s="26"/>
      <c r="D220" s="26"/>
      <c r="E220" s="26"/>
      <c r="F220" s="26"/>
      <c r="G220" s="26"/>
    </row>
  </sheetData>
  <mergeCells count="2">
    <mergeCell ref="B3:C3"/>
    <mergeCell ref="H126:H1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2017-02-13T11:43:12Z</dcterms:modified>
</cp:coreProperties>
</file>