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78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7" i="3"/>
  <c r="I28" i="3"/>
  <c r="I30" i="3"/>
  <c r="I31" i="3"/>
  <c r="I32" i="3"/>
  <c r="I33" i="3"/>
  <c r="I35" i="3"/>
  <c r="I36" i="3"/>
  <c r="I6" i="3"/>
  <c r="M39" i="3"/>
  <c r="M38" i="3"/>
  <c r="G102" i="3"/>
  <c r="G101" i="3"/>
  <c r="G100" i="3"/>
  <c r="G4" i="3"/>
  <c r="G121" i="3"/>
  <c r="G135" i="3"/>
  <c r="G133" i="3"/>
  <c r="G131" i="3"/>
  <c r="G116" i="3"/>
  <c r="G155" i="3" s="1"/>
  <c r="G115" i="3"/>
  <c r="G77" i="3"/>
  <c r="G85" i="3"/>
  <c r="G67" i="3"/>
  <c r="G66" i="3"/>
  <c r="G62" i="3"/>
  <c r="G175" i="3"/>
  <c r="G176" i="3" s="1"/>
  <c r="G187" i="3"/>
  <c r="G194" i="3" s="1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F161" i="3"/>
  <c r="F157" i="3"/>
  <c r="G206" i="3"/>
  <c r="G185" i="3"/>
  <c r="G179" i="3"/>
  <c r="G172" i="3"/>
  <c r="G168" i="3"/>
  <c r="G163" i="3"/>
  <c r="G158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3" i="2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37" i="2"/>
  <c r="G207" i="2" s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6" i="3" l="1"/>
  <c r="H212" i="3"/>
  <c r="G209" i="2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<sst xmlns="http://schemas.openxmlformats.org/spreadsheetml/2006/main" count="1923" uniqueCount="255">
  <si>
    <t>Мусы Джалиля ул., д.9,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</si>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</sst>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48" workbookViewId="0">
      <selection activeCell="A28" sqref="A28"/>
    </sheetView>
  </sheetViews>
  <sheetFormatPr defaultRowHeight="11.25" customHeight="1" x14ac:dyDescent="0.2"/>
  <cols>
    <col min="1" max="1" width="50.7109375" style="4" customWidth="1"/>
    <col min="2" max="16384" width="9.140625" style="4"/>
  </cols>
  <sheetData>
    <row r="1" spans="1:8" s="1" customFormat="1" ht="14.25" customHeight="1" x14ac:dyDescent="0.25">
      <c r="A1" s="5" t="s">
        <v>239</v>
      </c>
    </row>
    <row r="2" spans="1:8" s="1" customFormat="1" ht="14.2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1.25" customHeight="1" x14ac:dyDescent="0.2">
      <c r="A3" s="2" t="s">
        <v>1</v>
      </c>
      <c r="B3" s="35" t="s">
        <v>2</v>
      </c>
      <c r="C3" s="35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209</v>
      </c>
      <c r="F5" s="3">
        <v>2.2799999999999998</v>
      </c>
      <c r="G5" s="3">
        <v>142.47900000000001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209</v>
      </c>
      <c r="F6" s="3">
        <v>3.23</v>
      </c>
      <c r="G6" s="3">
        <v>8.1010000000000009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2090</v>
      </c>
      <c r="F7" s="3">
        <v>1.99</v>
      </c>
      <c r="G7" s="3">
        <v>216.273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2090</v>
      </c>
      <c r="F8" s="3">
        <v>2.54</v>
      </c>
      <c r="G8" s="3">
        <v>63.703000000000003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66</v>
      </c>
      <c r="F9" s="3">
        <v>3.08</v>
      </c>
      <c r="G9" s="3">
        <v>60.780999999999999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10944</v>
      </c>
      <c r="F14" s="3">
        <v>2.78</v>
      </c>
      <c r="G14" s="3">
        <v>30.423999999999999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440</v>
      </c>
      <c r="F15" s="3">
        <v>1.73</v>
      </c>
      <c r="G15" s="3">
        <v>0.76100000000000001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88</v>
      </c>
      <c r="F20" s="3">
        <v>2.4900000000000002</v>
      </c>
      <c r="G20" s="3">
        <v>0.219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88</v>
      </c>
      <c r="F22" s="3">
        <v>2.4900000000000002</v>
      </c>
      <c r="G22" s="3">
        <v>0.219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14.5</v>
      </c>
      <c r="F23" s="3">
        <v>2.02</v>
      </c>
      <c r="G23" s="3">
        <v>2.9000000000000001E-2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864</v>
      </c>
      <c r="F24" s="3">
        <v>2.0299999999999998</v>
      </c>
      <c r="G24" s="3">
        <v>3.508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13.16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800</v>
      </c>
      <c r="F31" s="3">
        <v>1.67</v>
      </c>
      <c r="G31" s="3">
        <v>1.3360000000000001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800</v>
      </c>
      <c r="F32" s="3">
        <v>1.67</v>
      </c>
      <c r="G32" s="3">
        <v>1.3360000000000001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18</v>
      </c>
      <c r="F34" s="3">
        <v>8.2899999999999991</v>
      </c>
      <c r="G34" s="3">
        <v>54.465000000000003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30" t="s">
        <v>56</v>
      </c>
      <c r="B36" s="30"/>
      <c r="C36" s="30"/>
      <c r="D36" s="30"/>
      <c r="E36" s="30"/>
      <c r="F36" s="30"/>
      <c r="G36" s="9">
        <f>SUM(G5:G35)</f>
        <v>703.07400000000007</v>
      </c>
      <c r="H36" s="9"/>
    </row>
    <row r="37" spans="1:8" ht="11.25" customHeight="1" x14ac:dyDescent="0.2">
      <c r="A37" s="31" t="s">
        <v>57</v>
      </c>
      <c r="B37" s="31"/>
      <c r="C37" s="31"/>
      <c r="D37" s="31"/>
      <c r="E37" s="31"/>
      <c r="F37" s="31"/>
      <c r="G37" s="31"/>
      <c r="H37" s="31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2.13</v>
      </c>
      <c r="F38" s="3">
        <v>185.46</v>
      </c>
      <c r="G38" s="3">
        <v>144.18600000000001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2.13</v>
      </c>
      <c r="F40" s="3">
        <v>228.19</v>
      </c>
      <c r="G40" s="3">
        <v>177.40600000000001</v>
      </c>
      <c r="H40" s="3"/>
    </row>
    <row r="41" spans="1:8" s="10" customFormat="1" ht="11.25" customHeight="1" x14ac:dyDescent="0.2">
      <c r="A41" s="30" t="s">
        <v>62</v>
      </c>
      <c r="B41" s="30"/>
      <c r="C41" s="30"/>
      <c r="D41" s="30"/>
      <c r="E41" s="30"/>
      <c r="F41" s="30"/>
      <c r="G41" s="9">
        <f>SUM(G38:G40)</f>
        <v>321.59199999999998</v>
      </c>
      <c r="H41" s="9"/>
    </row>
    <row r="42" spans="1:8" ht="11.25" customHeight="1" x14ac:dyDescent="0.2">
      <c r="A42" s="31" t="s">
        <v>63</v>
      </c>
      <c r="B42" s="31"/>
      <c r="C42" s="31"/>
      <c r="D42" s="31"/>
      <c r="E42" s="31"/>
      <c r="F42" s="31"/>
      <c r="G42" s="31"/>
      <c r="H42" s="31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20.6</v>
      </c>
      <c r="F43" s="3">
        <v>17.739999999999998</v>
      </c>
      <c r="G43" s="3">
        <v>133.387</v>
      </c>
      <c r="H43" s="3"/>
    </row>
    <row r="44" spans="1:8" s="10" customFormat="1" ht="11.25" customHeight="1" x14ac:dyDescent="0.2">
      <c r="A44" s="30" t="s">
        <v>65</v>
      </c>
      <c r="B44" s="30"/>
      <c r="C44" s="30"/>
      <c r="D44" s="30"/>
      <c r="E44" s="30"/>
      <c r="F44" s="30"/>
      <c r="G44" s="9">
        <f>SUM(G43)</f>
        <v>133.387</v>
      </c>
      <c r="H44" s="9"/>
    </row>
    <row r="45" spans="1:8" ht="11.25" customHeight="1" x14ac:dyDescent="0.2">
      <c r="A45" s="31" t="s">
        <v>66</v>
      </c>
      <c r="B45" s="31"/>
      <c r="C45" s="31"/>
      <c r="D45" s="31"/>
      <c r="E45" s="31"/>
      <c r="F45" s="31"/>
      <c r="G45" s="31"/>
      <c r="H45" s="31"/>
    </row>
    <row r="46" spans="1:8" ht="11.25" customHeight="1" x14ac:dyDescent="0.2">
      <c r="A46" s="31" t="s">
        <v>67</v>
      </c>
      <c r="B46" s="31"/>
      <c r="C46" s="31"/>
      <c r="D46" s="31"/>
      <c r="E46" s="31"/>
      <c r="F46" s="31"/>
      <c r="G46" s="31"/>
      <c r="H46" s="31"/>
    </row>
    <row r="47" spans="1:8" ht="11.25" customHeight="1" x14ac:dyDescent="0.2">
      <c r="A47" s="31" t="s">
        <v>68</v>
      </c>
      <c r="B47" s="31"/>
      <c r="C47" s="31"/>
      <c r="D47" s="31"/>
      <c r="E47" s="31"/>
      <c r="F47" s="31"/>
      <c r="G47" s="31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54.61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4.7300000000000004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9.94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4.7300000000000004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18.940000000000001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47.34</v>
      </c>
      <c r="H76" s="3" t="s">
        <v>72</v>
      </c>
    </row>
    <row r="77" spans="1:8" ht="11.25" customHeight="1" x14ac:dyDescent="0.2">
      <c r="A77" s="33" t="s">
        <v>103</v>
      </c>
      <c r="B77" s="34"/>
      <c r="C77" s="34"/>
      <c r="D77" s="34"/>
      <c r="E77" s="34"/>
      <c r="F77" s="34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4.55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4.92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3" t="s">
        <v>109</v>
      </c>
      <c r="B83" s="34"/>
      <c r="C83" s="34"/>
      <c r="D83" s="34"/>
      <c r="E83" s="34"/>
      <c r="F83" s="34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18.940000000000001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47.34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27.46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29.35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5.0199999999999996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4.45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9.4700000000000006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94.69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47.34</v>
      </c>
      <c r="H107" s="3"/>
    </row>
    <row r="108" spans="1:8" s="10" customFormat="1" ht="11.25" customHeight="1" x14ac:dyDescent="0.2">
      <c r="A108" s="30" t="s">
        <v>135</v>
      </c>
      <c r="B108" s="30"/>
      <c r="C108" s="30"/>
      <c r="D108" s="30"/>
      <c r="E108" s="30"/>
      <c r="F108" s="30"/>
      <c r="G108" s="9">
        <f>SUM(G48:G107)</f>
        <v>442.82000000000005</v>
      </c>
      <c r="H108" s="9"/>
    </row>
    <row r="109" spans="1:8" ht="11.25" customHeight="1" x14ac:dyDescent="0.2">
      <c r="A109" s="31" t="s">
        <v>103</v>
      </c>
      <c r="B109" s="31"/>
      <c r="C109" s="31"/>
      <c r="D109" s="31"/>
      <c r="E109" s="31"/>
      <c r="F109" s="31"/>
      <c r="G109" s="31"/>
      <c r="H109" s="31"/>
    </row>
    <row r="110" spans="1:8" ht="11.25" customHeight="1" x14ac:dyDescent="0.2">
      <c r="A110" s="31" t="s">
        <v>136</v>
      </c>
      <c r="B110" s="31"/>
      <c r="C110" s="31"/>
      <c r="D110" s="31"/>
      <c r="E110" s="31"/>
      <c r="F110" s="31"/>
      <c r="G110" s="31"/>
      <c r="H110" s="31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47.34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37.880000000000003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4.7300000000000004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9.4700000000000006</v>
      </c>
      <c r="G119" s="3">
        <v>9.4700000000000006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32.86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4.92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4.55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40.07</v>
      </c>
      <c r="G124" s="3">
        <v>40.07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9.4700000000000006</v>
      </c>
      <c r="G125" s="3">
        <v>9.4700000000000006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99.24</v>
      </c>
      <c r="G126" s="3">
        <v>99.24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5.0199999999999996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66.28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46.4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56.81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48.29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28.41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8.52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10.42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21.99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28.41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4.7300000000000004</v>
      </c>
      <c r="H153" s="3"/>
    </row>
    <row r="154" spans="1:8" s="10" customFormat="1" ht="11.25" customHeight="1" x14ac:dyDescent="0.2">
      <c r="A154" s="30" t="s">
        <v>180</v>
      </c>
      <c r="B154" s="30"/>
      <c r="C154" s="30"/>
      <c r="D154" s="30"/>
      <c r="E154" s="30"/>
      <c r="F154" s="30"/>
      <c r="G154" s="9">
        <f>SUM(G111:G153)</f>
        <v>628.40999999999985</v>
      </c>
      <c r="H154" s="9"/>
    </row>
    <row r="155" spans="1:8" ht="11.25" customHeight="1" x14ac:dyDescent="0.2">
      <c r="A155" s="31" t="s">
        <v>181</v>
      </c>
      <c r="B155" s="31"/>
      <c r="C155" s="31"/>
      <c r="D155" s="31"/>
      <c r="E155" s="31"/>
      <c r="F155" s="31"/>
      <c r="G155" s="31"/>
      <c r="H155" s="31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282.63</v>
      </c>
      <c r="G156" s="3">
        <v>618.96</v>
      </c>
      <c r="H156" s="3" t="s">
        <v>156</v>
      </c>
    </row>
    <row r="157" spans="1:8" s="10" customFormat="1" ht="11.25" customHeight="1" x14ac:dyDescent="0.2">
      <c r="A157" s="30" t="s">
        <v>183</v>
      </c>
      <c r="B157" s="30"/>
      <c r="C157" s="30"/>
      <c r="D157" s="30"/>
      <c r="E157" s="30"/>
      <c r="F157" s="30"/>
      <c r="G157" s="9">
        <f>SUM(G156)</f>
        <v>618.96</v>
      </c>
      <c r="H157" s="9"/>
    </row>
    <row r="158" spans="1:8" ht="11.25" customHeight="1" x14ac:dyDescent="0.2">
      <c r="A158" s="31" t="s">
        <v>184</v>
      </c>
      <c r="B158" s="31"/>
      <c r="C158" s="31"/>
      <c r="D158" s="31"/>
      <c r="E158" s="31"/>
      <c r="F158" s="31"/>
      <c r="G158" s="31"/>
      <c r="H158" s="31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324.12</v>
      </c>
      <c r="G160" s="3">
        <v>324.12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0" t="s">
        <v>188</v>
      </c>
      <c r="B162" s="30"/>
      <c r="C162" s="30"/>
      <c r="D162" s="30"/>
      <c r="E162" s="30"/>
      <c r="F162" s="30"/>
      <c r="G162" s="9">
        <f>SUM(G159:G161)</f>
        <v>324.12</v>
      </c>
      <c r="H162" s="9"/>
    </row>
    <row r="163" spans="1:8" ht="11.25" customHeight="1" x14ac:dyDescent="0.2">
      <c r="A163" s="31" t="s">
        <v>189</v>
      </c>
      <c r="B163" s="31"/>
      <c r="C163" s="31"/>
      <c r="D163" s="31"/>
      <c r="E163" s="31"/>
      <c r="F163" s="31"/>
      <c r="G163" s="31"/>
      <c r="H163" s="31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7.96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0" t="s">
        <v>193</v>
      </c>
      <c r="B167" s="30"/>
      <c r="C167" s="30"/>
      <c r="D167" s="30"/>
      <c r="E167" s="30"/>
      <c r="F167" s="30"/>
      <c r="G167" s="9">
        <f>SUM(G164:G166)</f>
        <v>7.96</v>
      </c>
      <c r="H167" s="9"/>
    </row>
    <row r="168" spans="1:8" ht="11.25" customHeight="1" x14ac:dyDescent="0.2">
      <c r="A168" s="31" t="s">
        <v>194</v>
      </c>
      <c r="B168" s="31"/>
      <c r="C168" s="31"/>
      <c r="D168" s="31"/>
      <c r="E168" s="31"/>
      <c r="F168" s="31"/>
      <c r="G168" s="31"/>
      <c r="H168" s="31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0" t="s">
        <v>197</v>
      </c>
      <c r="B171" s="30"/>
      <c r="C171" s="30"/>
      <c r="D171" s="30"/>
      <c r="E171" s="30"/>
      <c r="F171" s="30"/>
      <c r="G171" s="9">
        <f>SUM(G169:G170)</f>
        <v>0</v>
      </c>
      <c r="H171" s="9"/>
    </row>
    <row r="172" spans="1:8" ht="11.25" customHeight="1" x14ac:dyDescent="0.2">
      <c r="A172" s="31" t="s">
        <v>198</v>
      </c>
      <c r="B172" s="31"/>
      <c r="C172" s="31"/>
      <c r="D172" s="31"/>
      <c r="E172" s="31"/>
      <c r="F172" s="31"/>
      <c r="G172" s="31"/>
      <c r="H172" s="31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4.92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4.55</v>
      </c>
      <c r="H174" s="3" t="s">
        <v>200</v>
      </c>
    </row>
    <row r="175" spans="1:8" s="10" customFormat="1" ht="11.25" customHeight="1" x14ac:dyDescent="0.2">
      <c r="A175" s="30" t="s">
        <v>202</v>
      </c>
      <c r="B175" s="30"/>
      <c r="C175" s="30"/>
      <c r="D175" s="30"/>
      <c r="E175" s="30"/>
      <c r="F175" s="30"/>
      <c r="G175" s="9">
        <f>SUM(G173:G174)</f>
        <v>9.4699999999999989</v>
      </c>
      <c r="H175" s="9"/>
    </row>
    <row r="176" spans="1:8" ht="11.25" customHeight="1" x14ac:dyDescent="0.2">
      <c r="A176" s="31" t="s">
        <v>203</v>
      </c>
      <c r="B176" s="31"/>
      <c r="C176" s="31"/>
      <c r="D176" s="31"/>
      <c r="E176" s="31"/>
      <c r="F176" s="31"/>
      <c r="G176" s="31"/>
      <c r="H176" s="31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144.15700000000001</v>
      </c>
      <c r="H177" s="3"/>
    </row>
    <row r="178" spans="1:8" s="10" customFormat="1" ht="11.25" customHeight="1" x14ac:dyDescent="0.2">
      <c r="A178" s="30" t="s">
        <v>205</v>
      </c>
      <c r="B178" s="30"/>
      <c r="C178" s="30"/>
      <c r="D178" s="30"/>
      <c r="E178" s="30"/>
      <c r="F178" s="30"/>
      <c r="G178" s="9">
        <f>SUM(G177)</f>
        <v>144.15700000000001</v>
      </c>
      <c r="H178" s="9"/>
    </row>
    <row r="179" spans="1:8" ht="11.25" customHeight="1" x14ac:dyDescent="0.2">
      <c r="A179" s="31" t="s">
        <v>206</v>
      </c>
      <c r="B179" s="31"/>
      <c r="C179" s="31"/>
      <c r="D179" s="31"/>
      <c r="E179" s="31"/>
      <c r="F179" s="31"/>
      <c r="G179" s="31"/>
      <c r="H179" s="31"/>
    </row>
    <row r="180" spans="1:8" ht="11.25" customHeight="1" x14ac:dyDescent="0.2">
      <c r="A180" s="31" t="s">
        <v>53</v>
      </c>
      <c r="B180" s="31"/>
      <c r="C180" s="31"/>
      <c r="D180" s="31"/>
      <c r="E180" s="31"/>
      <c r="F180" s="31"/>
      <c r="G180" s="31"/>
      <c r="H180" s="31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37.01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0" t="s">
        <v>210</v>
      </c>
      <c r="B184" s="30"/>
      <c r="C184" s="30"/>
      <c r="D184" s="30"/>
      <c r="E184" s="30"/>
      <c r="F184" s="30"/>
      <c r="G184" s="9">
        <f>SUM(G181:G183)</f>
        <v>37.01</v>
      </c>
      <c r="H184" s="9"/>
    </row>
    <row r="185" spans="1:8" ht="11.25" customHeight="1" x14ac:dyDescent="0.2">
      <c r="A185" s="31" t="s">
        <v>211</v>
      </c>
      <c r="B185" s="31"/>
      <c r="C185" s="31"/>
      <c r="D185" s="31"/>
      <c r="E185" s="31"/>
      <c r="F185" s="31"/>
      <c r="G185" s="31"/>
      <c r="H185" s="31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10.62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5.33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0" t="s">
        <v>220</v>
      </c>
      <c r="B193" s="30"/>
      <c r="C193" s="30"/>
      <c r="D193" s="30"/>
      <c r="E193" s="30"/>
      <c r="F193" s="30"/>
      <c r="G193" s="9">
        <f>SUM(G186:G192)</f>
        <v>15.95</v>
      </c>
      <c r="H193" s="9"/>
    </row>
    <row r="194" spans="1:8" ht="11.25" customHeight="1" x14ac:dyDescent="0.2">
      <c r="A194" s="31" t="s">
        <v>221</v>
      </c>
      <c r="B194" s="31"/>
      <c r="C194" s="31"/>
      <c r="D194" s="31"/>
      <c r="E194" s="31"/>
      <c r="F194" s="31"/>
      <c r="G194" s="31"/>
      <c r="H194" s="31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0" t="s">
        <v>237</v>
      </c>
      <c r="B205" s="30"/>
      <c r="C205" s="30"/>
      <c r="D205" s="30"/>
      <c r="E205" s="30"/>
      <c r="F205" s="30"/>
      <c r="G205" s="9">
        <f>SUM(G195:G204)</f>
        <v>0</v>
      </c>
      <c r="H205" s="9"/>
    </row>
    <row r="206" spans="1:8" s="10" customFormat="1" ht="11.25" customHeight="1" x14ac:dyDescent="0.2">
      <c r="A206" s="30" t="s">
        <v>238</v>
      </c>
      <c r="B206" s="30"/>
      <c r="C206" s="30"/>
      <c r="D206" s="30"/>
      <c r="E206" s="30"/>
      <c r="F206" s="30"/>
      <c r="G206" s="9">
        <f>G36+G41+G44+G108+G154+G157+G162+G167+G171+G175+G178+G184+G193+G205</f>
        <v>3386.91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7" workbookViewId="0">
      <selection activeCell="A240" sqref="A240"/>
    </sheetView>
  </sheetViews>
  <sheetFormatPr defaultRowHeight="11.25" x14ac:dyDescent="0.2"/>
  <cols>
    <col min="1" max="1" width="50.7109375" style="4" customWidth="1"/>
    <col min="2" max="16384" width="9.140625" style="4"/>
  </cols>
  <sheetData>
    <row r="1" spans="1:9" s="1" customFormat="1" ht="14.25" customHeight="1" x14ac:dyDescent="0.25">
      <c r="A1" s="5" t="s">
        <v>240</v>
      </c>
    </row>
    <row r="2" spans="1:9" s="1" customFormat="1" ht="14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19" t="s">
        <v>245</v>
      </c>
      <c r="B4" s="12"/>
      <c r="C4" s="12"/>
      <c r="D4" s="12"/>
      <c r="E4" s="12"/>
      <c r="F4" s="12"/>
      <c r="G4" s="12">
        <v>359.26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209</v>
      </c>
      <c r="F6" s="3">
        <v>2.42</v>
      </c>
      <c r="G6" s="3">
        <f t="shared" ref="G6:G25" si="0">ROUND(E6*F6*B6/1000,2)</f>
        <v>151.72999999999999</v>
      </c>
      <c r="H6" s="3" t="s">
        <v>12</v>
      </c>
      <c r="I6" s="4">
        <f t="shared" ref="I6" si="1"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209</v>
      </c>
      <c r="F7" s="3">
        <v>3.42</v>
      </c>
      <c r="G7" s="3">
        <f t="shared" si="0"/>
        <v>8.58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2090</v>
      </c>
      <c r="F8" s="3">
        <v>2.11</v>
      </c>
      <c r="G8" s="3">
        <f t="shared" si="0"/>
        <v>229.31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2090</v>
      </c>
      <c r="F9" s="3">
        <v>2.69</v>
      </c>
      <c r="G9" s="3">
        <f t="shared" si="0"/>
        <v>67.47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66</v>
      </c>
      <c r="F10" s="3">
        <v>3.26</v>
      </c>
      <c r="G10" s="3">
        <f t="shared" si="0"/>
        <v>64.55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20.81</v>
      </c>
      <c r="G11" s="3">
        <f t="shared" si="0"/>
        <v>95.23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10944</v>
      </c>
      <c r="F15" s="3">
        <v>2.95</v>
      </c>
      <c r="G15" s="3">
        <f t="shared" si="0"/>
        <v>32.28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440</v>
      </c>
      <c r="F16" s="3">
        <v>1.83</v>
      </c>
      <c r="G16" s="3">
        <f t="shared" si="0"/>
        <v>0.81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4.3</v>
      </c>
      <c r="G17" s="3">
        <f t="shared" si="0"/>
        <v>0.91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4.28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2.64</v>
      </c>
      <c r="G21" s="3">
        <f t="shared" si="0"/>
        <v>0.23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2.64</v>
      </c>
      <c r="G23" s="3">
        <f t="shared" si="0"/>
        <v>0.23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864</v>
      </c>
      <c r="F25" s="3">
        <v>2.15</v>
      </c>
      <c r="G25" s="3">
        <f t="shared" si="0"/>
        <v>3.72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13.95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800</v>
      </c>
      <c r="F32" s="3">
        <v>1.77</v>
      </c>
      <c r="G32" s="3">
        <f t="shared" ref="G32:G33" si="2">ROUND(E32*F32*B32/1000,2)</f>
        <v>1.42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800</v>
      </c>
      <c r="F33" s="3">
        <v>1.77</v>
      </c>
      <c r="G33" s="3">
        <f t="shared" si="2"/>
        <v>1.42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18</v>
      </c>
      <c r="F35" s="3">
        <v>8.7899999999999991</v>
      </c>
      <c r="G35" s="3">
        <f t="shared" ref="G35:G36" si="3">ROUND(E35*F35*B35/1000,2)</f>
        <v>57.91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3"/>
        <v>4.75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3">
        <f>SUM(G6:G36)</f>
        <v>746.35999999999979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2.13</v>
      </c>
      <c r="F39" s="3">
        <v>196.59</v>
      </c>
      <c r="G39" s="3">
        <f t="shared" ref="G39" si="4">ROUND(E39*F39*B39/1000,2)</f>
        <v>153.26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2.13</v>
      </c>
      <c r="F41" s="3">
        <v>241.88</v>
      </c>
      <c r="G41" s="3">
        <f t="shared" ref="G41" si="5">ROUND(E41*F41*B41/1000,2)</f>
        <v>188.56</v>
      </c>
      <c r="H41" s="3"/>
    </row>
    <row r="42" spans="1:8" s="10" customFormat="1" ht="11.25" customHeight="1" x14ac:dyDescent="0.2">
      <c r="A42" s="21" t="s">
        <v>62</v>
      </c>
      <c r="B42" s="22"/>
      <c r="C42" s="22"/>
      <c r="D42" s="22"/>
      <c r="E42" s="22"/>
      <c r="F42" s="23"/>
      <c r="G42" s="13">
        <f>SUM(G39:G41)</f>
        <v>341.82</v>
      </c>
      <c r="H42" s="1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0.67100000000000004</v>
      </c>
      <c r="F44" s="3">
        <v>537.61</v>
      </c>
      <c r="G44" s="3">
        <f t="shared" ref="G44" si="6">ROUND(E44*F44*B44/1000,2)</f>
        <v>132.03</v>
      </c>
      <c r="H44" s="3"/>
    </row>
    <row r="45" spans="1:8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13">
        <f>SUM(G44)</f>
        <v>132.03</v>
      </c>
      <c r="H45" s="1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4.7300000000000004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9.94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4.7300000000000004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8.94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17.34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4.55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4.92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18.940000000000001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5.0199999999999996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4.45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9.4700000000000006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13">
        <f>SUM(G49:G108)</f>
        <v>102.03</v>
      </c>
      <c r="H109" s="1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47.34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37.880000000000003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4.7300000000000004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31.06</v>
      </c>
      <c r="G120" s="24">
        <v>31.06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32.86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4.92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4.55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24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24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24">
        <v>20.75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5.0199999999999996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36.28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46.4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26.81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44.3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28.41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8.52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10.42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4">
        <v>19.03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28.41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4.7300000000000004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13">
        <f>SUM(G112:G154)</f>
        <v>517.27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375.3</v>
      </c>
      <c r="G157" s="24">
        <f t="shared" ref="G157" si="7">ROUND(E157*F157*B157/1000,2)</f>
        <v>824.16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13">
        <f>SUM(G157)</f>
        <v>824.16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296.42</v>
      </c>
      <c r="G161" s="24">
        <v>296.42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13">
        <f>SUM(G160:G162)</f>
        <v>296.42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4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13">
        <f>SUM(G165:G167)</f>
        <v>14.08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4">
        <v>40.590000000000003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24">
        <v>35.119999999999997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13">
        <f>SUM(G174:G175)</f>
        <v>75.710000000000008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4">
        <v>144.68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13">
        <f>SUM(G178)</f>
        <v>144.68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4">
        <v>21.84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13">
        <f>SUM(G182:G184)</f>
        <v>21.84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4">
        <v>11.26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4">
        <v>5.65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13">
        <f>SUM(G187:G193)</f>
        <v>16.91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13">
        <f>SUM(G196:G205)</f>
        <v>0</v>
      </c>
      <c r="H206" s="13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13">
        <f>G37+G42+G45+G109+G155+G158+G163+G168+G172+G176+G179+G185+G194+G206+G4</f>
        <v>3592.5699999999997</v>
      </c>
      <c r="H207" s="13"/>
    </row>
    <row r="209" spans="1:8" hidden="1" x14ac:dyDescent="0.2">
      <c r="E209" s="4" t="s">
        <v>241</v>
      </c>
      <c r="F209" s="4">
        <f>(25.51*6+26.53*6)/12</f>
        <v>26.02</v>
      </c>
      <c r="G209" s="14">
        <f>G207*1000/F210/12</f>
        <v>26.019992815217829</v>
      </c>
      <c r="H209" s="15">
        <f>F209/G209</f>
        <v>1.0000002761254478</v>
      </c>
    </row>
    <row r="210" spans="1:8" hidden="1" x14ac:dyDescent="0.2">
      <c r="E210" s="4" t="s">
        <v>242</v>
      </c>
      <c r="F210" s="16">
        <v>11505.8</v>
      </c>
      <c r="G210" s="17">
        <f>F210*F209*12/1000</f>
        <v>3592.5709919999995</v>
      </c>
    </row>
    <row r="211" spans="1:8" hidden="1" x14ac:dyDescent="0.2">
      <c r="G211" s="14"/>
    </row>
    <row r="212" spans="1:8" hidden="1" x14ac:dyDescent="0.2">
      <c r="F212" s="4" t="s">
        <v>243</v>
      </c>
      <c r="G212" s="14">
        <f>G210-G207</f>
        <v>9.9199999976917752E-4</v>
      </c>
      <c r="H212" s="18">
        <f>G214-G207</f>
        <v>-359.25610720000032</v>
      </c>
    </row>
    <row r="213" spans="1:8" hidden="1" x14ac:dyDescent="0.2">
      <c r="G213" s="14"/>
    </row>
    <row r="214" spans="1:8" hidden="1" x14ac:dyDescent="0.2">
      <c r="G214" s="14">
        <f>G210*0.9</f>
        <v>3233.3138927999994</v>
      </c>
    </row>
    <row r="215" spans="1:8" hidden="1" x14ac:dyDescent="0.2">
      <c r="F215" s="4" t="s">
        <v>244</v>
      </c>
      <c r="G215" s="17">
        <f>G210*0.1</f>
        <v>359.25709919999997</v>
      </c>
    </row>
    <row r="216" spans="1:8" hidden="1" x14ac:dyDescent="0.2">
      <c r="G216" s="14">
        <f>SUM(G214:G215)</f>
        <v>3592.5709919999995</v>
      </c>
    </row>
    <row r="217" spans="1:8" hidden="1" x14ac:dyDescent="0.2"/>
    <row r="219" spans="1:8" x14ac:dyDescent="0.2">
      <c r="A219" s="27" t="s">
        <v>246</v>
      </c>
      <c r="B219" s="27"/>
      <c r="C219" s="27"/>
      <c r="D219" s="27"/>
      <c r="E219" s="27"/>
      <c r="F219" s="27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abSelected="1" workbookViewId="0">
      <selection activeCell="F1" sqref="F1:F1048576"/>
    </sheetView>
  </sheetViews>
  <sheetFormatPr defaultRowHeight="11.25" customHeight="1" x14ac:dyDescent="0.2"/>
  <cols>
    <col min="1" max="1" width="50.7109375" style="4" customWidth="1"/>
    <col min="2" max="16384" width="9.140625" style="4"/>
  </cols>
  <sheetData>
    <row r="1" spans="1:10" s="1" customFormat="1" ht="15.75" x14ac:dyDescent="0.25">
      <c r="A1" s="5" t="s">
        <v>248</v>
      </c>
    </row>
    <row r="2" spans="1:10" s="1" customFormat="1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10" ht="11.25" customHeight="1" x14ac:dyDescent="0.2">
      <c r="A3" s="26" t="s">
        <v>1</v>
      </c>
      <c r="B3" s="6" t="s">
        <v>2</v>
      </c>
      <c r="C3" s="8"/>
      <c r="D3" s="26" t="s">
        <v>3</v>
      </c>
      <c r="E3" s="26" t="s">
        <v>4</v>
      </c>
      <c r="F3" s="28" t="s">
        <v>5</v>
      </c>
      <c r="G3" s="28" t="s">
        <v>6</v>
      </c>
      <c r="H3" s="26" t="s">
        <v>7</v>
      </c>
    </row>
    <row r="4" spans="1:10" ht="11.25" customHeight="1" x14ac:dyDescent="0.2">
      <c r="A4" s="19" t="s">
        <v>245</v>
      </c>
      <c r="B4" s="26"/>
      <c r="C4" s="26"/>
      <c r="D4" s="26"/>
      <c r="E4" s="26"/>
      <c r="F4" s="28"/>
      <c r="G4" s="28">
        <f>366.3-366.3</f>
        <v>0</v>
      </c>
      <c r="H4" s="26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209</v>
      </c>
      <c r="F6" s="3">
        <v>0.68</v>
      </c>
      <c r="G6" s="3">
        <f t="shared" ref="G6:G25" si="0">ROUND(E6*F6*B6/1000,2)</f>
        <v>42.49</v>
      </c>
      <c r="H6" s="3" t="s">
        <v>12</v>
      </c>
      <c r="I6" s="4">
        <f>ROUND(F6*0.275201,2)</f>
        <v>0.19</v>
      </c>
      <c r="J6" s="4">
        <f>ROUND(F6*1.02,2)</f>
        <v>0.69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209</v>
      </c>
      <c r="F7" s="3">
        <v>0.96</v>
      </c>
      <c r="G7" s="3">
        <f t="shared" si="0"/>
        <v>2.41</v>
      </c>
      <c r="H7" s="3"/>
      <c r="I7" s="4">
        <f t="shared" ref="I7:I36" si="1">ROUND(F7*0.275201,2)</f>
        <v>0.26</v>
      </c>
      <c r="J7" s="4">
        <f t="shared" ref="J7:J44" si="2">ROUND(F7*1.02,2)</f>
        <v>0.98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2090</v>
      </c>
      <c r="F8" s="3">
        <v>0.59</v>
      </c>
      <c r="G8" s="3">
        <f t="shared" si="0"/>
        <v>64.12</v>
      </c>
      <c r="H8" s="3" t="s">
        <v>15</v>
      </c>
      <c r="I8" s="4">
        <f t="shared" si="1"/>
        <v>0.16</v>
      </c>
      <c r="J8" s="4">
        <f t="shared" si="2"/>
        <v>0.6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2090</v>
      </c>
      <c r="F9" s="3">
        <v>0.75</v>
      </c>
      <c r="G9" s="3">
        <f t="shared" si="0"/>
        <v>18.809999999999999</v>
      </c>
      <c r="H9" s="3"/>
      <c r="I9" s="4">
        <f t="shared" si="1"/>
        <v>0.21</v>
      </c>
      <c r="J9" s="4">
        <f t="shared" si="2"/>
        <v>0.77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66</v>
      </c>
      <c r="F10" s="3">
        <v>0.92</v>
      </c>
      <c r="G10" s="3">
        <f t="shared" si="0"/>
        <v>18.16</v>
      </c>
      <c r="H10" s="3" t="s">
        <v>15</v>
      </c>
      <c r="I10" s="4">
        <f t="shared" si="1"/>
        <v>0.25</v>
      </c>
      <c r="J10" s="4">
        <f t="shared" si="2"/>
        <v>0.94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5.84</v>
      </c>
      <c r="G11" s="3">
        <f t="shared" si="0"/>
        <v>26.72</v>
      </c>
      <c r="H11" s="3" t="s">
        <v>12</v>
      </c>
      <c r="I11" s="4">
        <f t="shared" si="1"/>
        <v>1.61</v>
      </c>
      <c r="J11" s="4">
        <f t="shared" si="2"/>
        <v>5.96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10.5</v>
      </c>
      <c r="F12" s="3">
        <v>0.97</v>
      </c>
      <c r="G12" s="3">
        <f t="shared" si="0"/>
        <v>3.05</v>
      </c>
      <c r="H12" s="3" t="s">
        <v>12</v>
      </c>
      <c r="I12" s="4">
        <f t="shared" si="1"/>
        <v>0.27</v>
      </c>
      <c r="J12" s="4">
        <f t="shared" si="2"/>
        <v>0.99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I13" s="4">
        <f t="shared" si="1"/>
        <v>0</v>
      </c>
      <c r="J13" s="4">
        <f t="shared" si="2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2.4900000000000002</v>
      </c>
      <c r="G14" s="3">
        <f t="shared" si="0"/>
        <v>0.19</v>
      </c>
      <c r="H14" s="3" t="s">
        <v>25</v>
      </c>
      <c r="I14" s="4">
        <f t="shared" si="1"/>
        <v>0.69</v>
      </c>
      <c r="J14" s="4">
        <f t="shared" si="2"/>
        <v>2.54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10944</v>
      </c>
      <c r="F15" s="3">
        <v>0.83</v>
      </c>
      <c r="G15" s="3">
        <f t="shared" si="0"/>
        <v>9.08</v>
      </c>
      <c r="H15" s="3" t="s">
        <v>25</v>
      </c>
      <c r="I15" s="4">
        <f t="shared" si="1"/>
        <v>0.23</v>
      </c>
      <c r="J15" s="4">
        <f t="shared" si="2"/>
        <v>0.85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440</v>
      </c>
      <c r="F16" s="3">
        <v>0.51</v>
      </c>
      <c r="G16" s="3">
        <f t="shared" si="0"/>
        <v>0.22</v>
      </c>
      <c r="H16" s="3" t="s">
        <v>25</v>
      </c>
      <c r="I16" s="4">
        <f t="shared" si="1"/>
        <v>0.14000000000000001</v>
      </c>
      <c r="J16" s="4">
        <f t="shared" si="2"/>
        <v>0.52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1.21</v>
      </c>
      <c r="G17" s="3">
        <f t="shared" si="0"/>
        <v>0.26</v>
      </c>
      <c r="H17" s="3" t="s">
        <v>25</v>
      </c>
      <c r="I17" s="4">
        <f t="shared" si="1"/>
        <v>0.33</v>
      </c>
      <c r="J17" s="4">
        <f t="shared" si="2"/>
        <v>1.23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1.2</v>
      </c>
      <c r="G18" s="3">
        <f t="shared" si="0"/>
        <v>0.01</v>
      </c>
      <c r="H18" s="3" t="s">
        <v>30</v>
      </c>
      <c r="I18" s="4">
        <f t="shared" si="1"/>
        <v>0.33</v>
      </c>
      <c r="J18" s="4">
        <f t="shared" si="2"/>
        <v>1.22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I19" s="4">
        <f t="shared" si="1"/>
        <v>0</v>
      </c>
      <c r="J19" s="4">
        <f t="shared" si="2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I20" s="4">
        <f t="shared" si="1"/>
        <v>0</v>
      </c>
      <c r="J20" s="4">
        <f t="shared" si="2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0.74</v>
      </c>
      <c r="G21" s="3">
        <f t="shared" si="0"/>
        <v>7.0000000000000007E-2</v>
      </c>
      <c r="H21" s="3" t="s">
        <v>25</v>
      </c>
      <c r="I21" s="4">
        <f t="shared" si="1"/>
        <v>0.2</v>
      </c>
      <c r="J21" s="4">
        <f t="shared" si="2"/>
        <v>0.75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1.49</v>
      </c>
      <c r="G22" s="3">
        <f t="shared" si="0"/>
        <v>7.0000000000000007E-2</v>
      </c>
      <c r="H22" s="3" t="s">
        <v>30</v>
      </c>
      <c r="I22" s="4">
        <f t="shared" si="1"/>
        <v>0.41</v>
      </c>
      <c r="J22" s="4">
        <f t="shared" si="2"/>
        <v>1.52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0.74</v>
      </c>
      <c r="G23" s="3">
        <f t="shared" si="0"/>
        <v>7.0000000000000007E-2</v>
      </c>
      <c r="H23" s="3" t="s">
        <v>25</v>
      </c>
      <c r="I23" s="4">
        <f t="shared" si="1"/>
        <v>0.2</v>
      </c>
      <c r="J23" s="4">
        <f t="shared" si="2"/>
        <v>0.75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0.6</v>
      </c>
      <c r="G24" s="3">
        <f t="shared" si="0"/>
        <v>0.01</v>
      </c>
      <c r="H24" s="3" t="s">
        <v>25</v>
      </c>
      <c r="I24" s="4">
        <f t="shared" si="1"/>
        <v>0.17</v>
      </c>
      <c r="J24" s="4">
        <f t="shared" si="2"/>
        <v>0.61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864</v>
      </c>
      <c r="F25" s="3">
        <v>0.6</v>
      </c>
      <c r="G25" s="3">
        <f t="shared" si="0"/>
        <v>1.04</v>
      </c>
      <c r="H25" s="3" t="s">
        <v>30</v>
      </c>
      <c r="I25" s="4">
        <f t="shared" si="1"/>
        <v>0.17</v>
      </c>
      <c r="J25" s="4">
        <f t="shared" si="2"/>
        <v>0.61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I27" s="4">
        <f t="shared" si="1"/>
        <v>0</v>
      </c>
      <c r="J27" s="4">
        <f t="shared" si="2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I28" s="4">
        <f t="shared" si="1"/>
        <v>0</v>
      </c>
      <c r="J28" s="4">
        <f t="shared" si="2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13.95</v>
      </c>
      <c r="H30" s="3" t="s">
        <v>48</v>
      </c>
      <c r="I30" s="4">
        <f t="shared" si="1"/>
        <v>0</v>
      </c>
      <c r="J30" s="4">
        <f t="shared" si="2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I31" s="4">
        <f t="shared" si="1"/>
        <v>0</v>
      </c>
      <c r="J31" s="4">
        <f t="shared" si="2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800</v>
      </c>
      <c r="F32" s="3">
        <v>0.5</v>
      </c>
      <c r="G32" s="3">
        <f t="shared" ref="G32:G33" si="3">ROUND(E32*F32*B32/1000,2)</f>
        <v>0.4</v>
      </c>
      <c r="H32" s="3" t="s">
        <v>25</v>
      </c>
      <c r="I32" s="4">
        <f t="shared" si="1"/>
        <v>0.14000000000000001</v>
      </c>
      <c r="J32" s="4">
        <f t="shared" si="2"/>
        <v>0.51</v>
      </c>
    </row>
    <row r="33" spans="1:13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800</v>
      </c>
      <c r="F33" s="3">
        <v>0.5</v>
      </c>
      <c r="G33" s="3">
        <f t="shared" si="3"/>
        <v>0.4</v>
      </c>
      <c r="H33" s="3" t="s">
        <v>25</v>
      </c>
      <c r="I33" s="4">
        <f t="shared" si="1"/>
        <v>0.14000000000000001</v>
      </c>
      <c r="J33" s="4">
        <f t="shared" si="2"/>
        <v>0.51</v>
      </c>
    </row>
    <row r="34" spans="1:13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3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18</v>
      </c>
      <c r="F35" s="3">
        <v>2.4700000000000002</v>
      </c>
      <c r="G35" s="3">
        <f t="shared" ref="G35:G36" si="4">ROUND(E35*F35*B35/1000,2)</f>
        <v>16.23</v>
      </c>
      <c r="H35" s="3"/>
      <c r="I35" s="4">
        <f t="shared" si="1"/>
        <v>0.68</v>
      </c>
      <c r="J35" s="4">
        <f t="shared" si="2"/>
        <v>2.52</v>
      </c>
    </row>
    <row r="36" spans="1:13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1.07</v>
      </c>
      <c r="G36" s="3">
        <f t="shared" si="4"/>
        <v>1.34</v>
      </c>
      <c r="H36" s="3"/>
      <c r="I36" s="4">
        <f t="shared" si="1"/>
        <v>0.28999999999999998</v>
      </c>
      <c r="J36" s="4">
        <f t="shared" si="2"/>
        <v>1.0900000000000001</v>
      </c>
    </row>
    <row r="37" spans="1:13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29">
        <f>SUM(G6:G36)</f>
        <v>219.09999999999997</v>
      </c>
      <c r="H37" s="25"/>
      <c r="J37" s="4"/>
    </row>
    <row r="38" spans="1:13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L38" s="4">
        <v>550.84</v>
      </c>
      <c r="M38" s="4">
        <f>759.99-550.84</f>
        <v>209.14999999999998</v>
      </c>
    </row>
    <row r="39" spans="1:13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2.13</v>
      </c>
      <c r="F39" s="3">
        <v>200.52</v>
      </c>
      <c r="G39" s="3">
        <f t="shared" ref="G39" si="5">ROUND(E39*F39*B39/1000,2)</f>
        <v>155.88999999999999</v>
      </c>
      <c r="H39" s="3" t="s">
        <v>12</v>
      </c>
      <c r="J39" s="4">
        <f t="shared" si="2"/>
        <v>204.53</v>
      </c>
      <c r="M39" s="4">
        <f>209.15/759.99</f>
        <v>0.2752009894867038</v>
      </c>
    </row>
    <row r="40" spans="1:13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3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2.13</v>
      </c>
      <c r="F41" s="3">
        <v>246.72</v>
      </c>
      <c r="G41" s="3">
        <f t="shared" ref="G41" si="6">ROUND(E41*F41*B41/1000,2)</f>
        <v>191.81</v>
      </c>
      <c r="H41" s="3"/>
      <c r="J41" s="4">
        <f t="shared" si="2"/>
        <v>251.65</v>
      </c>
    </row>
    <row r="42" spans="1:13" s="10" customFormat="1" ht="11.25" customHeight="1" x14ac:dyDescent="0.2">
      <c r="A42" s="21" t="s">
        <v>62</v>
      </c>
      <c r="B42" s="22"/>
      <c r="C42" s="22"/>
      <c r="D42" s="22"/>
      <c r="E42" s="22"/>
      <c r="F42" s="23"/>
      <c r="G42" s="29">
        <f>SUM(G39:G41)</f>
        <v>347.7</v>
      </c>
      <c r="H42" s="25"/>
      <c r="J42" s="4"/>
    </row>
    <row r="43" spans="1:13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3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0.67100000000000004</v>
      </c>
      <c r="F44" s="3">
        <v>548.36</v>
      </c>
      <c r="G44" s="3">
        <f t="shared" ref="G44" si="7">ROUND(E44*F44*B44/1000,2)</f>
        <v>134.30000000000001</v>
      </c>
      <c r="H44" s="3"/>
      <c r="J44" s="4">
        <f t="shared" si="2"/>
        <v>559.33000000000004</v>
      </c>
    </row>
    <row r="45" spans="1:13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29">
        <f>SUM(G44)</f>
        <v>134.30000000000001</v>
      </c>
      <c r="H45" s="25"/>
    </row>
    <row r="46" spans="1:13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3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3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f>4.73-4.73</f>
        <v>0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f>9.94-9.94</f>
        <v>0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f>9-9</f>
        <v>0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4.7300000000000004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8.94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f>17.34-17.34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4.55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4.92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f>18.94-18.94</f>
        <v>0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f>5.02-5.02</f>
        <v>0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f>4.45-4.45</f>
        <v>0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f>9.47-9.47</f>
        <v>0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29">
        <f>SUM(G49:G108)</f>
        <v>23.14</v>
      </c>
      <c r="H109" s="2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f>47.34-20</f>
        <v>27.340000000000003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f>37.88-20</f>
        <v>17.880000000000003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4.7300000000000004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31.06</v>
      </c>
      <c r="G120" s="3">
        <v>31.06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f>32.86-12</f>
        <v>20.86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4.92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4.55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3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3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3">
        <v>20.75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5.0199999999999996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f>36.28-15</f>
        <v>21.28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46.4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f>26.81-9</f>
        <v>17.809999999999999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44.3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f>28.41-8</f>
        <v>20.41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8.52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10.42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19.03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28.41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4.7300000000000004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29">
        <f>SUM(G112:G154)</f>
        <v>433.27000000000004</v>
      </c>
      <c r="H155" s="2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6</v>
      </c>
      <c r="F157" s="3">
        <f>ROUND(G157/E157/B157*1000,2)</f>
        <v>909.67</v>
      </c>
      <c r="G157" s="3">
        <v>1992.17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29">
        <f>SUM(G157)</f>
        <v>1992.17</v>
      </c>
      <c r="H158" s="2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2</v>
      </c>
      <c r="F161" s="3">
        <f>ROUND(G161/E161/B161*1000,2)</f>
        <v>12350.83</v>
      </c>
      <c r="G161" s="3">
        <v>296.42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29">
        <f>SUM(G160:G162)</f>
        <v>296.42</v>
      </c>
      <c r="H163" s="2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29">
        <f>SUM(G165:G167)</f>
        <v>14.08</v>
      </c>
      <c r="H168" s="2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29">
        <f>SUM(G170:G171)</f>
        <v>0</v>
      </c>
      <c r="H172" s="2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40.590000000000003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f>35.12-35.12</f>
        <v>0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29">
        <f>SUM(G174:G175)</f>
        <v>40.590000000000003</v>
      </c>
      <c r="H176" s="2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f>144.68-9.95</f>
        <v>134.73000000000002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29">
        <f>SUM(G178)</f>
        <v>134.73000000000002</v>
      </c>
      <c r="H179" s="2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21.84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29">
        <f>SUM(G182:G184)</f>
        <v>21.84</v>
      </c>
      <c r="H185" s="2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f>11.26-11.26</f>
        <v>0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5.65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29">
        <f>SUM(G187:G193)</f>
        <v>5.65</v>
      </c>
      <c r="H194" s="2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29">
        <f>SUM(G196:G205)</f>
        <v>0</v>
      </c>
      <c r="H206" s="25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29">
        <f>G37+G42+G45+G109+G155+G158+G163+G168+G172+G176+G179+G185+G194+G206+G4</f>
        <v>3662.9900000000007</v>
      </c>
      <c r="H207" s="25"/>
    </row>
    <row r="209" spans="1:8" ht="11.25" customHeight="1" x14ac:dyDescent="0.2">
      <c r="E209" s="4" t="s">
        <v>241</v>
      </c>
      <c r="F209" s="4">
        <v>26.53</v>
      </c>
      <c r="G209" s="14">
        <f>G207*1000/F210/12</f>
        <v>26.53002543644655</v>
      </c>
      <c r="H209" s="15">
        <f>F209/G209</f>
        <v>0.9999990412204236</v>
      </c>
    </row>
    <row r="210" spans="1:8" ht="11.25" customHeight="1" x14ac:dyDescent="0.2">
      <c r="E210" s="4" t="s">
        <v>242</v>
      </c>
      <c r="F210" s="4">
        <v>11505.8</v>
      </c>
      <c r="G210" s="14">
        <f>F210*F209*12/1000</f>
        <v>3662.986488</v>
      </c>
    </row>
    <row r="211" spans="1:8" ht="11.25" customHeight="1" x14ac:dyDescent="0.2">
      <c r="G211" s="14"/>
    </row>
    <row r="212" spans="1:8" ht="11.25" customHeight="1" x14ac:dyDescent="0.2">
      <c r="F212" s="4" t="s">
        <v>243</v>
      </c>
      <c r="G212" s="14">
        <f>G210-G207</f>
        <v>-3.5120000006827468E-3</v>
      </c>
      <c r="H212" s="18">
        <f>G214-G207</f>
        <v>-366.30216080000082</v>
      </c>
    </row>
    <row r="213" spans="1:8" ht="11.25" customHeight="1" x14ac:dyDescent="0.2">
      <c r="G213" s="14"/>
    </row>
    <row r="214" spans="1:8" ht="11.25" customHeight="1" x14ac:dyDescent="0.2">
      <c r="G214" s="14">
        <f>G210*0.9</f>
        <v>3296.6878391999999</v>
      </c>
    </row>
    <row r="215" spans="1:8" ht="11.25" customHeight="1" x14ac:dyDescent="0.2">
      <c r="F215" s="4" t="s">
        <v>244</v>
      </c>
      <c r="G215" s="14">
        <f>G210*0.1</f>
        <v>366.29864880000002</v>
      </c>
    </row>
    <row r="216" spans="1:8" ht="11.25" customHeight="1" x14ac:dyDescent="0.2">
      <c r="G216" s="14">
        <f>SUM(G214:G215)</f>
        <v>3662.986488</v>
      </c>
    </row>
    <row r="219" spans="1:8" ht="11.25" customHeight="1" x14ac:dyDescent="0.2">
      <c r="A219" s="27" t="s">
        <v>249</v>
      </c>
      <c r="B219" s="27"/>
      <c r="C219" s="27"/>
      <c r="D219" s="27"/>
      <c r="E219" s="27"/>
      <c r="F219" s="27"/>
      <c r="G219" s="27" t="s">
        <v>250</v>
      </c>
    </row>
    <row r="221" spans="1:8" ht="11.25" customHeight="1" x14ac:dyDescent="0.2">
      <c r="A221" s="27" t="s">
        <v>251</v>
      </c>
      <c r="B221" s="27"/>
      <c r="C221" s="27"/>
      <c r="D221" s="27"/>
      <c r="E221" s="27"/>
      <c r="F221" s="27"/>
      <c r="G221" s="27" t="s">
        <v>252</v>
      </c>
    </row>
    <row r="228" spans="1:1" ht="11.25" customHeight="1" x14ac:dyDescent="0.2">
      <c r="A228" s="4" t="s">
        <v>253</v>
      </c>
    </row>
    <row r="229" spans="1:1" ht="11.25" customHeight="1" x14ac:dyDescent="0.2">
      <c r="A229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2017-05-02T12:00:22Z</dcterms:modified>
</cp:coreProperties>
</file>