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87" i="3" l="1"/>
  <c r="G98" i="3"/>
  <c r="J98" i="3" s="1"/>
  <c r="G77" i="3"/>
  <c r="J77" i="3" s="1"/>
  <c r="J69" i="3"/>
  <c r="J70" i="3"/>
  <c r="J71" i="3"/>
  <c r="J72" i="3"/>
  <c r="J73" i="3"/>
  <c r="J74" i="3"/>
  <c r="J75" i="3"/>
  <c r="J76" i="3"/>
  <c r="J78" i="3"/>
  <c r="J79" i="3"/>
  <c r="J80" i="3"/>
  <c r="J81" i="3"/>
  <c r="J82" i="3"/>
  <c r="J83" i="3"/>
  <c r="J84" i="3"/>
  <c r="G96" i="3"/>
  <c r="G93" i="3"/>
  <c r="G91" i="3"/>
  <c r="J91" i="3" s="1"/>
  <c r="G85" i="3"/>
  <c r="J85" i="3" s="1"/>
  <c r="J86" i="3"/>
  <c r="J87" i="3"/>
  <c r="J88" i="3"/>
  <c r="J89" i="3"/>
  <c r="J90" i="3"/>
  <c r="J92" i="3"/>
  <c r="J93" i="3"/>
  <c r="J94" i="3"/>
  <c r="J95" i="3"/>
  <c r="J96" i="3"/>
  <c r="J97" i="3"/>
  <c r="G102" i="3"/>
  <c r="G101" i="3"/>
  <c r="J101" i="3" s="1"/>
  <c r="G100" i="3"/>
  <c r="J102" i="3"/>
  <c r="J100" i="3"/>
  <c r="G67" i="3"/>
  <c r="G66" i="3"/>
  <c r="I109" i="3"/>
  <c r="F161" i="3" l="1"/>
  <c r="F157" i="3"/>
  <c r="I107" i="2" l="1"/>
  <c r="G30" i="3"/>
  <c r="J27" i="3"/>
  <c r="J28" i="3"/>
  <c r="J30" i="3"/>
  <c r="J31" i="3"/>
  <c r="J32" i="3"/>
  <c r="J33" i="3"/>
  <c r="J35" i="3"/>
  <c r="J36" i="3"/>
  <c r="J39" i="3"/>
  <c r="J41" i="3"/>
  <c r="J44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6" i="3"/>
  <c r="F211" i="3" l="1"/>
  <c r="G211" i="3" s="1"/>
  <c r="G207" i="3"/>
  <c r="G195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42" i="3"/>
  <c r="G215" i="3"/>
  <c r="G216" i="3"/>
  <c r="G208" i="3" l="1"/>
  <c r="G210" i="3" s="1"/>
  <c r="H210" i="3" s="1"/>
  <c r="G217" i="3"/>
  <c r="G195" i="2"/>
  <c r="H213" i="3" l="1"/>
  <c r="G213" i="3"/>
  <c r="G41" i="2"/>
  <c r="G39" i="2"/>
  <c r="F211" i="2" l="1"/>
  <c r="G211" i="2" s="1"/>
  <c r="G216" i="2" s="1"/>
  <c r="F210" i="2"/>
  <c r="G157" i="2" l="1"/>
  <c r="G44" i="2"/>
  <c r="G36" i="2"/>
  <c r="G35" i="2"/>
  <c r="G33" i="2"/>
  <c r="G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G207" i="2" l="1"/>
  <c r="G185" i="2"/>
  <c r="G179" i="2"/>
  <c r="G176" i="2"/>
  <c r="G172" i="2"/>
  <c r="G168" i="2"/>
  <c r="G163" i="2"/>
  <c r="G158" i="2"/>
  <c r="G155" i="2"/>
  <c r="G109" i="2"/>
  <c r="G45" i="2"/>
  <c r="G42" i="2"/>
  <c r="G37" i="2"/>
  <c r="G208" i="2" l="1"/>
  <c r="G213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0" i="2"/>
  <c r="H210" i="2" s="1"/>
  <c r="G215" i="2"/>
  <c r="G217" i="2" l="1"/>
  <c r="H213" i="2"/>
</calcChain>
</file>

<file path=xl/sharedStrings.xml><?xml version="1.0" encoding="utf-8"?>
<sst xmlns="http://schemas.openxmlformats.org/spreadsheetml/2006/main" count="1925" uniqueCount="257">
  <si>
    <t>Мусы Джалиля ул., д.8,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</si>
  <si>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</si>
  <si>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</si>
  <si>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</si>
  <si>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</si>
  <si>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</si>
  <si>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</si>
  <si>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</si>
  <si>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</si>
  <si>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</si>
  <si>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</si>
  <si>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</si>
  <si>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</si>
  <si>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</si>
  <si>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</si>
  <si>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</si>
  <si>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</si>
  <si>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</si>
  <si>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</si>
  <si>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</si>
  <si>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</si>
  <si>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</si>
  <si>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</si>
  <si>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</si>
  <si>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</si>
  <si>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</si>
  <si>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</si>
  <si>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</si>
  <si>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</si>
  <si>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</si>
  <si>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</si>
  <si>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</si>
  <si>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</si>
  <si>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</si>
  <si>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</si>
  <si>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</si>
  <si>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</si>
  <si>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</si>
  <si>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</si>
  <si>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</si>
  <si>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</si>
  <si>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</si>
  <si>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</si>
  <si>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</si>
  <si>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</si>
  <si>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</si>
  <si>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</si>
  <si>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</si>
  <si>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</si>
  <si>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</si>
  <si>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</si>
  <si>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</si>
  <si>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</si>
  <si>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</si>
  <si>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</si>
  <si>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</si>
  <si>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</si>
  <si>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</si>
  <si>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</si>
  <si>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</si>
  <si>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</si>
  <si>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</si>
  <si>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</si>
  <si>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</si>
  <si>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</si>
  <si>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</si>
  <si>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</si>
  <si>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</si>
  <si>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</si>
  <si>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</si>
  <si>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</si>
  <si>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</si>
  <si>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</si>
  <si>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</si>
  <si>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</si>
  <si>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</si>
  <si>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</si>
  <si>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</si>
  <si>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</si>
  <si>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</si>
  <si>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</si>
  <si>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</si>
  <si>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</si>
  <si>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</si>
  <si>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</si>
  <si>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</si>
  <si>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</si>
  <si>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</si>
  <si>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</si>
  <si>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</si>
  <si>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</si>
  <si>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</si>
  <si>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</si>
  <si>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</si>
  <si>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</si>
  <si>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</si>
  <si>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</si>
  <si>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</si>
  <si>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</si>
  <si>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</si>
  <si>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</si>
  <si>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</si>
  <si>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</si>
  <si>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</si>
  <si>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</si>
  <si>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</si>
  <si>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</si>
  <si>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</si>
  <si>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</si>
  <si>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</si>
  <si>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</si>
  <si>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</si>
  <si>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</si>
  <si>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</si>
  <si>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</si>
  <si>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</si>
  <si>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</si>
  <si>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</si>
  <si>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</si>
  <si>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</si>
  <si>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</si>
  <si>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</si>
  <si>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</si>
  <si>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</si>
  <si>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</si>
  <si>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</si>
  <si>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</si>
  <si>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</si>
  <si>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</si>
  <si>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</si>
  <si>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</si>
  <si>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</si>
  <si>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</si>
  <si>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</si>
  <si>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</si>
  <si>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</si>
  <si>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</si>
  <si>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</si>
  <si>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</si>
  <si>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</si>
  <si>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</si>
  <si>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</si>
  <si>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</si>
  <si>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</si>
  <si>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</si>
  <si>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</si>
  <si>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</si>
  <si>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</si>
  <si>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</si>
  <si>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</si>
  <si>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</si>
  <si>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</si>
  <si>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</si>
  <si>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</si>
  <si>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</si>
  <si>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</si>
  <si>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</si>
  <si>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</si>
  <si>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</si>
  <si>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</si>
  <si>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</si>
  <si>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</si>
  <si>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</si>
  <si>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</si>
  <si>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</si>
  <si>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</si>
  <si>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</si>
  <si>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</si>
  <si>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</si>
  <si>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</si>
  <si>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</si>
  <si>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</si>
  <si>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</si>
  <si>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</si>
  <si>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</si>
  <si>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</si>
  <si>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</si>
  <si>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</si>
  <si>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</si>
  <si>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</si>
  <si>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</si>
  <si>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</si>
  <si>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</si>
  <si>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</si>
  <si>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</si>
  <si>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</si>
  <si>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</si>
  <si>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</si>
  <si>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</si>
  <si>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</si>
  <si>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</si>
  <si>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</si>
  <si>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</si>
  <si>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</si>
  <si>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</si>
  <si>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</si>
  <si>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</si>
  <si>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</si>
  <si>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</si>
  <si>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</si>
  <si>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</si>
  <si>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</si>
  <si>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</si>
  <si>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</si>
  <si>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</si>
  <si>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</si>
  <si>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</si>
  <si>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</si>
  <si>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</si>
  <si>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</si>
  <si>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</si>
  <si>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</si>
  <si>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</si>
  <si>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</si>
  <si>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</si>
  <si>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</si>
  <si>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</si>
  <si>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</si>
  <si>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</si>
  <si>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</si>
  <si>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</si>
  <si>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</si>
  <si>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</si>
  <si>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</si>
  <si>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</si>
  <si>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</si>
  <si>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</si>
  <si>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</si>
  <si>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</si>
  <si>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</si>
  <si>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</si>
  <si>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</si>
  <si>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</si>
  <si>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</si>
  <si>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</si>
  <si>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</si>
  <si>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</si>
  <si>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</si>
  <si>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</si>
  <si>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</si>
  <si>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</si>
  <si>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</si>
  <si>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</si>
  <si>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</si>
  <si>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</si>
  <si>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</si>
  <si>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Мусы Джалиля ул., д.8, к.2</t>
  </si>
  <si>
    <t>Консьержи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</si>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</sst>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88" workbookViewId="0">
      <selection activeCell="G48" sqref="G48:G108"/>
    </sheetView>
  </sheetViews>
  <sheetFormatPr defaultRowHeight="11.25" customHeight="1" x14ac:dyDescent="0.2"/>
  <cols>
    <col min="1" max="1" width="55" style="4" customWidth="1"/>
    <col min="2" max="16384" width="9.140625" style="4"/>
  </cols>
  <sheetData>
    <row r="1" spans="1:8" s="1" customFormat="1" ht="17.25" customHeight="1" x14ac:dyDescent="0.25">
      <c r="A1" s="5" t="s">
        <v>239</v>
      </c>
    </row>
    <row r="2" spans="1:8" s="1" customFormat="1" ht="16.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1.25" customHeight="1" x14ac:dyDescent="0.2">
      <c r="A3" s="2" t="s">
        <v>1</v>
      </c>
      <c r="B3" s="42" t="s">
        <v>2</v>
      </c>
      <c r="C3" s="42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8" t="s">
        <v>8</v>
      </c>
      <c r="B4" s="38"/>
      <c r="C4" s="38"/>
      <c r="D4" s="38"/>
      <c r="E4" s="38"/>
      <c r="F4" s="38"/>
      <c r="G4" s="38"/>
      <c r="H4" s="38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291.2</v>
      </c>
      <c r="F5" s="3">
        <v>2.2799999999999998</v>
      </c>
      <c r="G5" s="3">
        <v>198.517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291.2</v>
      </c>
      <c r="F6" s="3">
        <v>3.23</v>
      </c>
      <c r="G6" s="3">
        <v>11.287000000000001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2911.8</v>
      </c>
      <c r="F7" s="3">
        <v>1.99</v>
      </c>
      <c r="G7" s="3">
        <v>301.31299999999999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2911.8</v>
      </c>
      <c r="F8" s="3">
        <v>2.54</v>
      </c>
      <c r="G8" s="3">
        <v>88.751999999999995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88</v>
      </c>
      <c r="F9" s="3">
        <v>3.08</v>
      </c>
      <c r="G9" s="3">
        <v>81.040999999999997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88</v>
      </c>
      <c r="F10" s="3">
        <v>19.63</v>
      </c>
      <c r="G10" s="3">
        <v>89.826999999999998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77</v>
      </c>
      <c r="F13" s="3">
        <v>8.3699999999999992</v>
      </c>
      <c r="G13" s="3">
        <v>0.64400000000000002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13964</v>
      </c>
      <c r="F14" s="3">
        <v>2.78</v>
      </c>
      <c r="G14" s="3">
        <v>38.82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356</v>
      </c>
      <c r="F15" s="3">
        <v>1.73</v>
      </c>
      <c r="G15" s="3">
        <v>0.61599999999999999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212</v>
      </c>
      <c r="F16" s="3">
        <v>4.0599999999999996</v>
      </c>
      <c r="G16" s="3">
        <v>0.86099999999999999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5.5</v>
      </c>
      <c r="F17" s="3">
        <v>4.04</v>
      </c>
      <c r="G17" s="3">
        <v>4.3999999999999997E-2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88</v>
      </c>
      <c r="F20" s="3">
        <v>2.4900000000000002</v>
      </c>
      <c r="G20" s="3">
        <v>0.219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44</v>
      </c>
      <c r="F21" s="3">
        <v>5.0199999999999996</v>
      </c>
      <c r="G21" s="3">
        <v>0.221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88</v>
      </c>
      <c r="F22" s="3">
        <v>2.4900000000000002</v>
      </c>
      <c r="G22" s="3">
        <v>0.219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14.5</v>
      </c>
      <c r="F23" s="3">
        <v>2.02</v>
      </c>
      <c r="G23" s="3">
        <v>2.9000000000000001E-2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941</v>
      </c>
      <c r="F24" s="3">
        <v>2.0299999999999998</v>
      </c>
      <c r="G24" s="3">
        <v>3.82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14.33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853</v>
      </c>
      <c r="F31" s="3">
        <v>1.67</v>
      </c>
      <c r="G31" s="3">
        <v>1.425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853</v>
      </c>
      <c r="F32" s="3">
        <v>1.67</v>
      </c>
      <c r="G32" s="3">
        <v>1.425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26</v>
      </c>
      <c r="F34" s="3">
        <v>8.2899999999999991</v>
      </c>
      <c r="G34" s="3">
        <v>78.671999999999997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37" t="s">
        <v>56</v>
      </c>
      <c r="B36" s="37"/>
      <c r="C36" s="37"/>
      <c r="D36" s="37"/>
      <c r="E36" s="37"/>
      <c r="F36" s="37"/>
      <c r="G36" s="9">
        <f>SUM(G5:G35)</f>
        <v>926.76499999999999</v>
      </c>
      <c r="H36" s="9"/>
    </row>
    <row r="37" spans="1:8" ht="11.25" customHeight="1" x14ac:dyDescent="0.2">
      <c r="A37" s="38" t="s">
        <v>57</v>
      </c>
      <c r="B37" s="38"/>
      <c r="C37" s="38"/>
      <c r="D37" s="38"/>
      <c r="E37" s="38"/>
      <c r="F37" s="38"/>
      <c r="G37" s="38"/>
      <c r="H37" s="38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</v>
      </c>
      <c r="F38" s="3">
        <v>180.52</v>
      </c>
      <c r="G38" s="3">
        <v>131.78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1.9</v>
      </c>
      <c r="F40" s="3">
        <v>307.25</v>
      </c>
      <c r="G40" s="3">
        <v>213.078</v>
      </c>
      <c r="H40" s="3"/>
    </row>
    <row r="41" spans="1:8" s="10" customFormat="1" ht="11.25" customHeight="1" x14ac:dyDescent="0.2">
      <c r="A41" s="37" t="s">
        <v>62</v>
      </c>
      <c r="B41" s="37"/>
      <c r="C41" s="37"/>
      <c r="D41" s="37"/>
      <c r="E41" s="37"/>
      <c r="F41" s="37"/>
      <c r="G41" s="9">
        <f>SUM(G38:G40)</f>
        <v>344.858</v>
      </c>
      <c r="H41" s="9"/>
    </row>
    <row r="42" spans="1:8" ht="11.25" customHeight="1" x14ac:dyDescent="0.2">
      <c r="A42" s="38" t="s">
        <v>63</v>
      </c>
      <c r="B42" s="38"/>
      <c r="C42" s="38"/>
      <c r="D42" s="38"/>
      <c r="E42" s="38"/>
      <c r="F42" s="38"/>
      <c r="G42" s="38"/>
      <c r="H42" s="38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18.8</v>
      </c>
      <c r="F43" s="3">
        <v>17.739999999999998</v>
      </c>
      <c r="G43" s="3">
        <v>121.732</v>
      </c>
      <c r="H43" s="3"/>
    </row>
    <row r="44" spans="1:8" s="10" customFormat="1" ht="11.25" customHeight="1" x14ac:dyDescent="0.2">
      <c r="A44" s="37" t="s">
        <v>65</v>
      </c>
      <c r="B44" s="37"/>
      <c r="C44" s="37"/>
      <c r="D44" s="37"/>
      <c r="E44" s="37"/>
      <c r="F44" s="37"/>
      <c r="G44" s="9">
        <f>SUM(G43)</f>
        <v>121.732</v>
      </c>
      <c r="H44" s="9"/>
    </row>
    <row r="45" spans="1:8" ht="11.25" customHeight="1" x14ac:dyDescent="0.2">
      <c r="A45" s="38" t="s">
        <v>66</v>
      </c>
      <c r="B45" s="38"/>
      <c r="C45" s="38"/>
      <c r="D45" s="38"/>
      <c r="E45" s="38"/>
      <c r="F45" s="38"/>
      <c r="G45" s="38"/>
      <c r="H45" s="38"/>
    </row>
    <row r="46" spans="1:8" ht="11.25" customHeight="1" x14ac:dyDescent="0.2">
      <c r="A46" s="38" t="s">
        <v>67</v>
      </c>
      <c r="B46" s="38"/>
      <c r="C46" s="38"/>
      <c r="D46" s="38"/>
      <c r="E46" s="38"/>
      <c r="F46" s="38"/>
      <c r="G46" s="38"/>
      <c r="H46" s="38"/>
    </row>
    <row r="47" spans="1:8" ht="11.25" customHeight="1" x14ac:dyDescent="0.2">
      <c r="A47" s="38" t="s">
        <v>68</v>
      </c>
      <c r="B47" s="38"/>
      <c r="C47" s="38"/>
      <c r="D47" s="38"/>
      <c r="E47" s="38"/>
      <c r="F47" s="38"/>
      <c r="G47" s="38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19.809999999999999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2.99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6.29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5.69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2.99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11.98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29.95</v>
      </c>
      <c r="H76" s="3" t="s">
        <v>72</v>
      </c>
    </row>
    <row r="77" spans="1:8" ht="11.25" customHeight="1" x14ac:dyDescent="0.2">
      <c r="A77" s="40" t="s">
        <v>103</v>
      </c>
      <c r="B77" s="41"/>
      <c r="C77" s="41"/>
      <c r="D77" s="41"/>
      <c r="E77" s="41"/>
      <c r="F77" s="41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2.87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3.11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40" t="s">
        <v>109</v>
      </c>
      <c r="B83" s="41"/>
      <c r="C83" s="41"/>
      <c r="D83" s="41"/>
      <c r="E83" s="41"/>
      <c r="F83" s="41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11.98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29.95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17.37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18.57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3.17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2.82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5.99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59.9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29.95</v>
      </c>
      <c r="H107" s="3"/>
    </row>
    <row r="108" spans="1:8" s="10" customFormat="1" ht="11.25" customHeight="1" x14ac:dyDescent="0.2">
      <c r="A108" s="37" t="s">
        <v>135</v>
      </c>
      <c r="B108" s="37"/>
      <c r="C108" s="37"/>
      <c r="D108" s="37"/>
      <c r="E108" s="37"/>
      <c r="F108" s="37"/>
      <c r="G108" s="9">
        <f>SUM(G48:G107)</f>
        <v>265.38</v>
      </c>
      <c r="H108" s="9"/>
    </row>
    <row r="109" spans="1:8" ht="11.25" customHeight="1" x14ac:dyDescent="0.2">
      <c r="A109" s="38" t="s">
        <v>103</v>
      </c>
      <c r="B109" s="38"/>
      <c r="C109" s="38"/>
      <c r="D109" s="38"/>
      <c r="E109" s="38"/>
      <c r="F109" s="38"/>
      <c r="G109" s="38"/>
      <c r="H109" s="38"/>
    </row>
    <row r="110" spans="1:8" ht="11.25" customHeight="1" x14ac:dyDescent="0.2">
      <c r="A110" s="38" t="s">
        <v>136</v>
      </c>
      <c r="B110" s="38"/>
      <c r="C110" s="38"/>
      <c r="D110" s="38"/>
      <c r="E110" s="38"/>
      <c r="F110" s="38"/>
      <c r="G110" s="38"/>
      <c r="H110" s="38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29.95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23.96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2.99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5.99</v>
      </c>
      <c r="G119" s="3">
        <v>5.99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20.79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3.11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2.87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12.6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40.07</v>
      </c>
      <c r="G124" s="3">
        <v>40.07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5.99</v>
      </c>
      <c r="G125" s="3">
        <v>5.99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96.35</v>
      </c>
      <c r="G126" s="3">
        <v>96.35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3.17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41.93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29.35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35.94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30.55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17.97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5.39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6.59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17.97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2.99</v>
      </c>
      <c r="H153" s="3"/>
    </row>
    <row r="154" spans="1:8" s="10" customFormat="1" ht="11.25" customHeight="1" x14ac:dyDescent="0.2">
      <c r="A154" s="37" t="s">
        <v>180</v>
      </c>
      <c r="B154" s="37"/>
      <c r="C154" s="37"/>
      <c r="D154" s="37"/>
      <c r="E154" s="37"/>
      <c r="F154" s="37"/>
      <c r="G154" s="9">
        <f>SUM(G111:G153)</f>
        <v>447.52</v>
      </c>
      <c r="H154" s="9"/>
    </row>
    <row r="155" spans="1:8" ht="11.25" customHeight="1" x14ac:dyDescent="0.2">
      <c r="A155" s="38" t="s">
        <v>181</v>
      </c>
      <c r="B155" s="38"/>
      <c r="C155" s="38"/>
      <c r="D155" s="38"/>
      <c r="E155" s="38"/>
      <c r="F155" s="38"/>
      <c r="G155" s="38"/>
      <c r="H155" s="38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282.63</v>
      </c>
      <c r="G156" s="3">
        <v>412.64</v>
      </c>
      <c r="H156" s="3" t="s">
        <v>156</v>
      </c>
    </row>
    <row r="157" spans="1:8" s="10" customFormat="1" ht="11.25" customHeight="1" x14ac:dyDescent="0.2">
      <c r="A157" s="37" t="s">
        <v>183</v>
      </c>
      <c r="B157" s="37"/>
      <c r="C157" s="37"/>
      <c r="D157" s="37"/>
      <c r="E157" s="37"/>
      <c r="F157" s="37"/>
      <c r="G157" s="9">
        <f>SUM(G156)</f>
        <v>412.64</v>
      </c>
      <c r="H157" s="9"/>
    </row>
    <row r="158" spans="1:8" ht="11.25" customHeight="1" x14ac:dyDescent="0.2">
      <c r="A158" s="38" t="s">
        <v>184</v>
      </c>
      <c r="B158" s="38"/>
      <c r="C158" s="38"/>
      <c r="D158" s="38"/>
      <c r="E158" s="38"/>
      <c r="F158" s="38"/>
      <c r="G158" s="38"/>
      <c r="H158" s="38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313.86</v>
      </c>
      <c r="G160" s="3">
        <v>313.86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7" t="s">
        <v>188</v>
      </c>
      <c r="B162" s="37"/>
      <c r="C162" s="37"/>
      <c r="D162" s="37"/>
      <c r="E162" s="37"/>
      <c r="F162" s="37"/>
      <c r="G162" s="9">
        <f>SUM(G159:G161)</f>
        <v>313.86</v>
      </c>
      <c r="H162" s="9"/>
    </row>
    <row r="163" spans="1:8" ht="11.25" customHeight="1" x14ac:dyDescent="0.2">
      <c r="A163" s="38" t="s">
        <v>189</v>
      </c>
      <c r="B163" s="38"/>
      <c r="C163" s="38"/>
      <c r="D163" s="38"/>
      <c r="E163" s="38"/>
      <c r="F163" s="38"/>
      <c r="G163" s="38"/>
      <c r="H163" s="38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7.87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7" t="s">
        <v>193</v>
      </c>
      <c r="B167" s="37"/>
      <c r="C167" s="37"/>
      <c r="D167" s="37"/>
      <c r="E167" s="37"/>
      <c r="F167" s="37"/>
      <c r="G167" s="9">
        <f>SUM(G164:G166)</f>
        <v>7.87</v>
      </c>
      <c r="H167" s="9"/>
    </row>
    <row r="168" spans="1:8" ht="11.25" customHeight="1" x14ac:dyDescent="0.2">
      <c r="A168" s="38" t="s">
        <v>194</v>
      </c>
      <c r="B168" s="38"/>
      <c r="C168" s="38"/>
      <c r="D168" s="38"/>
      <c r="E168" s="38"/>
      <c r="F168" s="38"/>
      <c r="G168" s="38"/>
      <c r="H168" s="38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7" t="s">
        <v>197</v>
      </c>
      <c r="B171" s="37"/>
      <c r="C171" s="37"/>
      <c r="D171" s="37"/>
      <c r="E171" s="37"/>
      <c r="F171" s="37"/>
      <c r="G171" s="9">
        <f>SUM(G169:G170)</f>
        <v>0</v>
      </c>
      <c r="H171" s="9"/>
    </row>
    <row r="172" spans="1:8" ht="11.25" customHeight="1" x14ac:dyDescent="0.2">
      <c r="A172" s="38" t="s">
        <v>198</v>
      </c>
      <c r="B172" s="38"/>
      <c r="C172" s="38"/>
      <c r="D172" s="38"/>
      <c r="E172" s="38"/>
      <c r="F172" s="38"/>
      <c r="G172" s="38"/>
      <c r="H172" s="38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3.11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2.87</v>
      </c>
      <c r="H174" s="3" t="s">
        <v>200</v>
      </c>
    </row>
    <row r="175" spans="1:8" s="10" customFormat="1" ht="11.25" customHeight="1" x14ac:dyDescent="0.2">
      <c r="A175" s="37" t="s">
        <v>202</v>
      </c>
      <c r="B175" s="37"/>
      <c r="C175" s="37"/>
      <c r="D175" s="37"/>
      <c r="E175" s="37"/>
      <c r="F175" s="37"/>
      <c r="G175" s="9">
        <f>SUM(G173:G174)</f>
        <v>5.98</v>
      </c>
      <c r="H175" s="9"/>
    </row>
    <row r="176" spans="1:8" ht="11.25" customHeight="1" x14ac:dyDescent="0.2">
      <c r="A176" s="38" t="s">
        <v>203</v>
      </c>
      <c r="B176" s="38"/>
      <c r="C176" s="38"/>
      <c r="D176" s="38"/>
      <c r="E176" s="38"/>
      <c r="F176" s="38"/>
      <c r="G176" s="38"/>
      <c r="H176" s="38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66.674999999999997</v>
      </c>
      <c r="H177" s="3"/>
    </row>
    <row r="178" spans="1:8" s="10" customFormat="1" ht="11.25" customHeight="1" x14ac:dyDescent="0.2">
      <c r="A178" s="37" t="s">
        <v>205</v>
      </c>
      <c r="B178" s="37"/>
      <c r="C178" s="37"/>
      <c r="D178" s="37"/>
      <c r="E178" s="37"/>
      <c r="F178" s="37"/>
      <c r="G178" s="9">
        <f>SUM(G177)</f>
        <v>66.674999999999997</v>
      </c>
      <c r="H178" s="9"/>
    </row>
    <row r="179" spans="1:8" ht="11.25" customHeight="1" x14ac:dyDescent="0.2">
      <c r="A179" s="38" t="s">
        <v>206</v>
      </c>
      <c r="B179" s="38"/>
      <c r="C179" s="38"/>
      <c r="D179" s="38"/>
      <c r="E179" s="38"/>
      <c r="F179" s="38"/>
      <c r="G179" s="38"/>
      <c r="H179" s="38"/>
    </row>
    <row r="180" spans="1:8" ht="11.25" customHeight="1" x14ac:dyDescent="0.2">
      <c r="A180" s="38" t="s">
        <v>53</v>
      </c>
      <c r="B180" s="38"/>
      <c r="C180" s="38"/>
      <c r="D180" s="38"/>
      <c r="E180" s="38"/>
      <c r="F180" s="38"/>
      <c r="G180" s="38"/>
      <c r="H180" s="38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33.770000000000003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7" t="s">
        <v>210</v>
      </c>
      <c r="B184" s="37"/>
      <c r="C184" s="37"/>
      <c r="D184" s="37"/>
      <c r="E184" s="37"/>
      <c r="F184" s="37"/>
      <c r="G184" s="9">
        <f>SUM(G181:G183)</f>
        <v>33.770000000000003</v>
      </c>
      <c r="H184" s="9"/>
    </row>
    <row r="185" spans="1:8" ht="11.25" customHeight="1" x14ac:dyDescent="0.2">
      <c r="A185" s="38" t="s">
        <v>211</v>
      </c>
      <c r="B185" s="38"/>
      <c r="C185" s="38"/>
      <c r="D185" s="38"/>
      <c r="E185" s="38"/>
      <c r="F185" s="38"/>
      <c r="G185" s="38"/>
      <c r="H185" s="38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10.83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5.44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7" t="s">
        <v>220</v>
      </c>
      <c r="B193" s="37"/>
      <c r="C193" s="37"/>
      <c r="D193" s="37"/>
      <c r="E193" s="37"/>
      <c r="F193" s="37"/>
      <c r="G193" s="9">
        <f>SUM(G186:G192)</f>
        <v>16.27</v>
      </c>
      <c r="H193" s="9"/>
    </row>
    <row r="194" spans="1:8" ht="11.25" customHeight="1" x14ac:dyDescent="0.2">
      <c r="A194" s="38" t="s">
        <v>221</v>
      </c>
      <c r="B194" s="38"/>
      <c r="C194" s="38"/>
      <c r="D194" s="38"/>
      <c r="E194" s="38"/>
      <c r="F194" s="38"/>
      <c r="G194" s="38"/>
      <c r="H194" s="38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7" t="s">
        <v>237</v>
      </c>
      <c r="B205" s="37"/>
      <c r="C205" s="37"/>
      <c r="D205" s="37"/>
      <c r="E205" s="37"/>
      <c r="F205" s="37"/>
      <c r="G205" s="9">
        <f>SUM(G195:G204)</f>
        <v>0</v>
      </c>
      <c r="H205" s="9"/>
    </row>
    <row r="206" spans="1:8" s="10" customFormat="1" ht="11.25" customHeight="1" x14ac:dyDescent="0.2">
      <c r="A206" s="37" t="s">
        <v>238</v>
      </c>
      <c r="B206" s="37"/>
      <c r="C206" s="37"/>
      <c r="D206" s="37"/>
      <c r="E206" s="37"/>
      <c r="F206" s="37"/>
      <c r="G206" s="9">
        <f>G36+G41+G44+G108+G154+G157+G162+G167+G171+G175+G178+G184+G193+G205</f>
        <v>2963.32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89" workbookViewId="0">
      <selection activeCell="G112" sqref="G112:G154"/>
    </sheetView>
  </sheetViews>
  <sheetFormatPr defaultRowHeight="11.25" x14ac:dyDescent="0.2"/>
  <cols>
    <col min="1" max="1" width="55" style="4" customWidth="1"/>
    <col min="2" max="16384" width="9.140625" style="4"/>
  </cols>
  <sheetData>
    <row r="1" spans="1:8" s="1" customFormat="1" ht="17.25" customHeight="1" x14ac:dyDescent="0.25">
      <c r="A1" s="5" t="s">
        <v>240</v>
      </c>
    </row>
    <row r="2" spans="1:8" s="1" customFormat="1" ht="16.5" customHeight="1" x14ac:dyDescent="0.25">
      <c r="A2" s="20" t="s">
        <v>246</v>
      </c>
      <c r="B2" s="20"/>
      <c r="C2" s="20"/>
      <c r="D2" s="20"/>
      <c r="E2" s="20"/>
      <c r="F2" s="20"/>
      <c r="G2" s="20"/>
      <c r="H2" s="20"/>
    </row>
    <row r="3" spans="1:8" ht="11.25" customHeight="1" x14ac:dyDescent="0.2">
      <c r="A3" s="13" t="s">
        <v>1</v>
      </c>
      <c r="B3" s="6" t="s">
        <v>2</v>
      </c>
      <c r="C3" s="8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11.25" customHeight="1" x14ac:dyDescent="0.2">
      <c r="A4" s="19" t="s">
        <v>245</v>
      </c>
      <c r="B4" s="13"/>
      <c r="C4" s="13"/>
      <c r="D4" s="13"/>
      <c r="E4" s="13"/>
      <c r="F4" s="13"/>
      <c r="G4" s="13">
        <v>704.5</v>
      </c>
      <c r="H4" s="13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291.2</v>
      </c>
      <c r="F6" s="3">
        <v>4.16</v>
      </c>
      <c r="G6" s="3">
        <f t="shared" ref="G6:G25" si="0">ROUND(E6*F6*B6/1000,2)</f>
        <v>363.42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291.2</v>
      </c>
      <c r="F7" s="3">
        <v>5.88</v>
      </c>
      <c r="G7" s="3">
        <f t="shared" si="0"/>
        <v>20.55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2911.8</v>
      </c>
      <c r="F8" s="3">
        <v>3.63</v>
      </c>
      <c r="G8" s="3">
        <f t="shared" si="0"/>
        <v>549.63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2911.8</v>
      </c>
      <c r="F9" s="3">
        <v>4.63</v>
      </c>
      <c r="G9" s="3">
        <f t="shared" si="0"/>
        <v>161.78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88</v>
      </c>
      <c r="F10" s="3">
        <v>5.61</v>
      </c>
      <c r="G10" s="3">
        <f t="shared" si="0"/>
        <v>148.1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35.79</v>
      </c>
      <c r="G11" s="3">
        <f t="shared" si="0"/>
        <v>163.78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5.93</v>
      </c>
      <c r="G12" s="3">
        <f t="shared" si="0"/>
        <v>18.68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15.26</v>
      </c>
      <c r="G14" s="3">
        <f t="shared" si="0"/>
        <v>1.18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13964</v>
      </c>
      <c r="F15" s="3">
        <v>5.07</v>
      </c>
      <c r="G15" s="3">
        <f t="shared" si="0"/>
        <v>70.8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">
        <v>3.15</v>
      </c>
      <c r="G16" s="3">
        <f t="shared" si="0"/>
        <v>1.1200000000000001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7.4</v>
      </c>
      <c r="G17" s="3">
        <f t="shared" si="0"/>
        <v>1.57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7.36</v>
      </c>
      <c r="G18" s="3">
        <f t="shared" si="0"/>
        <v>0.08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3">
        <v>4.54</v>
      </c>
      <c r="G21" s="3">
        <f t="shared" si="0"/>
        <v>0.4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9.15</v>
      </c>
      <c r="G22" s="3">
        <f t="shared" si="0"/>
        <v>0.4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</v>
      </c>
      <c r="F23" s="3">
        <v>4.54</v>
      </c>
      <c r="G23" s="3">
        <f t="shared" si="0"/>
        <v>0.4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3">
        <v>3.68</v>
      </c>
      <c r="G24" s="3">
        <f t="shared" si="0"/>
        <v>0.05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941</v>
      </c>
      <c r="F25" s="3">
        <v>3.7</v>
      </c>
      <c r="G25" s="3">
        <f t="shared" si="0"/>
        <v>6.96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24.65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853</v>
      </c>
      <c r="F32" s="3">
        <v>3.04</v>
      </c>
      <c r="G32" s="3">
        <f t="shared" ref="G32:G33" si="1">ROUND(E32*F32*B32/1000,2)</f>
        <v>2.59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853</v>
      </c>
      <c r="F33" s="3">
        <v>3.04</v>
      </c>
      <c r="G33" s="3">
        <f t="shared" si="1"/>
        <v>2.59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26</v>
      </c>
      <c r="F35" s="3">
        <v>15.12</v>
      </c>
      <c r="G35" s="3">
        <f t="shared" ref="G35:G36" si="2">ROUND(E35*F35*B35/1000,2)</f>
        <v>143.88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6.55</v>
      </c>
      <c r="G36" s="3">
        <f t="shared" si="2"/>
        <v>8.17</v>
      </c>
      <c r="H36" s="3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12">
        <f>SUM(G6:G36)</f>
        <v>1690.7800000000002</v>
      </c>
      <c r="H37" s="12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25">
        <v>2</v>
      </c>
      <c r="F39" s="3">
        <v>329.13</v>
      </c>
      <c r="G39" s="24">
        <f t="shared" ref="G39" si="3">ROUND(E39*F39*B39/1000,2)</f>
        <v>240.92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25">
        <v>2</v>
      </c>
      <c r="F41" s="3">
        <v>532.16999999999996</v>
      </c>
      <c r="G41" s="24">
        <f t="shared" ref="G41" si="4">ROUND(E41*F41*B41/1000,2)</f>
        <v>389.55</v>
      </c>
      <c r="H41" s="3"/>
    </row>
    <row r="42" spans="1:8" s="10" customFormat="1" ht="11.25" customHeight="1" x14ac:dyDescent="0.2">
      <c r="A42" s="21" t="s">
        <v>62</v>
      </c>
      <c r="B42" s="22"/>
      <c r="C42" s="22"/>
      <c r="D42" s="22"/>
      <c r="E42" s="22"/>
      <c r="F42" s="23"/>
      <c r="G42" s="12">
        <f>SUM(G39:G41)</f>
        <v>630.47</v>
      </c>
      <c r="H42" s="12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0.38100000000000001</v>
      </c>
      <c r="F44" s="3">
        <v>537.61</v>
      </c>
      <c r="G44" s="24">
        <f t="shared" ref="G44" si="5">ROUND(E44*F44*B44/1000,2)</f>
        <v>74.97</v>
      </c>
      <c r="H44" s="3"/>
    </row>
    <row r="45" spans="1:8" s="10" customFormat="1" ht="11.25" customHeight="1" x14ac:dyDescent="0.2">
      <c r="A45" s="21" t="s">
        <v>65</v>
      </c>
      <c r="B45" s="22"/>
      <c r="C45" s="22"/>
      <c r="D45" s="22"/>
      <c r="E45" s="22"/>
      <c r="F45" s="23"/>
      <c r="G45" s="12">
        <f>SUM(G44)</f>
        <v>74.97</v>
      </c>
      <c r="H45" s="12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9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9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9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9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9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9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27">
        <v>0</v>
      </c>
      <c r="H54" s="3" t="s">
        <v>72</v>
      </c>
      <c r="I54" s="29"/>
    </row>
    <row r="55" spans="1:9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9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9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9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9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9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9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9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11.64</v>
      </c>
      <c r="H62" s="3" t="s">
        <v>81</v>
      </c>
    </row>
    <row r="63" spans="1:9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9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24.45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22.12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15.33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45.5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116.5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10.6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9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12.4</v>
      </c>
      <c r="H81" s="3" t="s">
        <v>81</v>
      </c>
    </row>
    <row r="82" spans="1:9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9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28">
        <v>0</v>
      </c>
      <c r="H83" s="3" t="s">
        <v>81</v>
      </c>
      <c r="I83" s="29"/>
    </row>
    <row r="84" spans="1:9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9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40.61</v>
      </c>
      <c r="H85" s="3" t="s">
        <v>72</v>
      </c>
    </row>
    <row r="86" spans="1:9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9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9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9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9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9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71.510000000000005</v>
      </c>
      <c r="H91" s="3" t="s">
        <v>72</v>
      </c>
    </row>
    <row r="92" spans="1:9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9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58.87</v>
      </c>
      <c r="H93" s="3" t="s">
        <v>72</v>
      </c>
    </row>
    <row r="94" spans="1:9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9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9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71.94</v>
      </c>
      <c r="H96" s="3" t="s">
        <v>72</v>
      </c>
    </row>
    <row r="97" spans="1:9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9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41</v>
      </c>
      <c r="H98" s="3" t="s">
        <v>72</v>
      </c>
    </row>
    <row r="99" spans="1:9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9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18.45</v>
      </c>
      <c r="H100" s="3" t="s">
        <v>126</v>
      </c>
    </row>
    <row r="101" spans="1:9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16.850000000000001</v>
      </c>
      <c r="H101" s="3" t="s">
        <v>126</v>
      </c>
    </row>
    <row r="102" spans="1:9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23.3</v>
      </c>
      <c r="H102" s="3" t="s">
        <v>126</v>
      </c>
    </row>
    <row r="103" spans="1:9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9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9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9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9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28">
        <v>99.71</v>
      </c>
      <c r="H107" s="3"/>
      <c r="I107" s="29">
        <f>103.32-G107</f>
        <v>3.6099999999999994</v>
      </c>
    </row>
    <row r="108" spans="1:9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111.51</v>
      </c>
      <c r="H108" s="3"/>
    </row>
    <row r="109" spans="1:9" s="10" customFormat="1" ht="11.25" customHeight="1" x14ac:dyDescent="0.2">
      <c r="A109" s="21" t="s">
        <v>135</v>
      </c>
      <c r="B109" s="22"/>
      <c r="C109" s="22"/>
      <c r="D109" s="22"/>
      <c r="E109" s="22"/>
      <c r="F109" s="23"/>
      <c r="G109" s="12">
        <f>SUM(G49:G108)</f>
        <v>812.29000000000008</v>
      </c>
      <c r="H109" s="12"/>
      <c r="I109" s="4"/>
    </row>
    <row r="110" spans="1:9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9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9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120.51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98.21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12.1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61.06</v>
      </c>
      <c r="G120" s="24">
        <v>61.06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35.76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10.35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8.93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41.67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55.28</v>
      </c>
      <c r="G125" s="24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6.97</v>
      </c>
      <c r="G126" s="24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20.75</v>
      </c>
      <c r="G127" s="24">
        <v>20.75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15.45</v>
      </c>
      <c r="H128" s="3" t="s">
        <v>126</v>
      </c>
    </row>
    <row r="129" spans="1:9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9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9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28">
        <v>72.12</v>
      </c>
      <c r="H131" s="3" t="s">
        <v>126</v>
      </c>
      <c r="I131" s="3">
        <v>72.12</v>
      </c>
    </row>
    <row r="132" spans="1:9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28">
        <v>50.48</v>
      </c>
      <c r="H132" s="3" t="s">
        <v>126</v>
      </c>
      <c r="I132" s="3">
        <v>50.48</v>
      </c>
    </row>
    <row r="133" spans="1:9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28">
        <v>61.82</v>
      </c>
      <c r="H133" s="3" t="s">
        <v>126</v>
      </c>
      <c r="I133" s="3">
        <v>61.82</v>
      </c>
    </row>
    <row r="134" spans="1:9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28">
        <v>52.55</v>
      </c>
      <c r="H134" s="3" t="s">
        <v>126</v>
      </c>
      <c r="I134" s="3">
        <v>52.55</v>
      </c>
    </row>
    <row r="135" spans="1:9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28">
        <v>30.91</v>
      </c>
      <c r="H135" s="3" t="s">
        <v>126</v>
      </c>
      <c r="I135" s="3">
        <v>30.91</v>
      </c>
    </row>
    <row r="136" spans="1:9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8">
        <v>9.2799999999999994</v>
      </c>
      <c r="H136" s="3" t="s">
        <v>126</v>
      </c>
      <c r="I136" s="3">
        <v>9.2799999999999994</v>
      </c>
    </row>
    <row r="137" spans="1:9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9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11.33</v>
      </c>
      <c r="H138" s="3"/>
    </row>
    <row r="139" spans="1:9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4">
        <v>9.52</v>
      </c>
      <c r="H139" s="3"/>
    </row>
    <row r="140" spans="1:9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9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9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9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9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74.91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15.14</v>
      </c>
      <c r="H154" s="3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12">
        <f>SUM(G112:G154)</f>
        <v>875.1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902.19</v>
      </c>
      <c r="G157" s="24">
        <f t="shared" ref="G157" si="6">ROUND(E157*F157*B157/1000,2)</f>
        <v>1320.81</v>
      </c>
      <c r="H157" s="3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12">
        <f>SUM(G157)</f>
        <v>1320.81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287.01</v>
      </c>
      <c r="G161" s="24"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12">
        <f>SUM(G160:G162)</f>
        <v>287.01</v>
      </c>
      <c r="H163" s="12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4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12">
        <f>SUM(G165:G167)</f>
        <v>14.08</v>
      </c>
      <c r="H168" s="12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12">
        <f>SUM(G170:G171)</f>
        <v>0</v>
      </c>
      <c r="H172" s="12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4">
        <v>75.53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68.14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12">
        <f>SUM(G174:G175)</f>
        <v>143.67000000000002</v>
      </c>
      <c r="H176" s="12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4">
        <v>150.81</v>
      </c>
      <c r="H178" s="28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12">
        <f>SUM(G178)</f>
        <v>150.81</v>
      </c>
      <c r="H179" s="12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4">
        <v>180.34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12">
        <f>SUM(G182:G184)</f>
        <v>180.34</v>
      </c>
      <c r="H185" s="12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24">
        <v>19.75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24">
        <v>9.92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6" t="s">
        <v>247</v>
      </c>
      <c r="B191" s="7"/>
      <c r="C191" s="7"/>
      <c r="D191" s="7"/>
      <c r="E191" s="7"/>
      <c r="F191" s="7"/>
      <c r="G191" s="26">
        <v>130.5</v>
      </c>
      <c r="H191" s="8"/>
    </row>
    <row r="192" spans="1:8" ht="11.25" customHeight="1" x14ac:dyDescent="0.2">
      <c r="A192" s="3" t="s">
        <v>217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28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21" t="s">
        <v>220</v>
      </c>
      <c r="B195" s="22"/>
      <c r="C195" s="22"/>
      <c r="D195" s="22"/>
      <c r="E195" s="22"/>
      <c r="F195" s="23"/>
      <c r="G195" s="12">
        <f>SUM(G187:G194)</f>
        <v>160.17000000000002</v>
      </c>
      <c r="H195" s="12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1</v>
      </c>
      <c r="C198" s="3" t="s">
        <v>224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131</v>
      </c>
      <c r="D200" s="3" t="s">
        <v>71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131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10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232</v>
      </c>
      <c r="D204" s="3" t="s">
        <v>71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46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235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236</v>
      </c>
    </row>
    <row r="207" spans="1:8" s="10" customFormat="1" ht="11.25" customHeight="1" x14ac:dyDescent="0.2">
      <c r="A207" s="21" t="s">
        <v>237</v>
      </c>
      <c r="B207" s="22"/>
      <c r="C207" s="22"/>
      <c r="D207" s="22"/>
      <c r="E207" s="22"/>
      <c r="F207" s="23"/>
      <c r="G207" s="12">
        <f>SUM(G197:G206)</f>
        <v>0</v>
      </c>
      <c r="H207" s="12"/>
    </row>
    <row r="208" spans="1:8" s="10" customFormat="1" ht="11.25" customHeight="1" x14ac:dyDescent="0.2">
      <c r="A208" s="21" t="s">
        <v>238</v>
      </c>
      <c r="B208" s="22"/>
      <c r="C208" s="22"/>
      <c r="D208" s="22"/>
      <c r="E208" s="22"/>
      <c r="F208" s="23"/>
      <c r="G208" s="12">
        <f>G37+G42+G45+G109+G155+G158+G163+G168+G172+G176+G179+G185+G195+G207+G4</f>
        <v>7045.0000000000009</v>
      </c>
      <c r="H208" s="12"/>
    </row>
    <row r="210" spans="1:8" hidden="1" x14ac:dyDescent="0.2">
      <c r="E210" s="4" t="s">
        <v>241</v>
      </c>
      <c r="F210" s="4">
        <f>(46.33*6+70.42*6)/12</f>
        <v>58.375</v>
      </c>
      <c r="G210" s="14">
        <f>G208*1000/F211/12</f>
        <v>58.375012014729236</v>
      </c>
      <c r="H210" s="15">
        <f>F210/G210</f>
        <v>0.99999979418026963</v>
      </c>
    </row>
    <row r="211" spans="1:8" hidden="1" x14ac:dyDescent="0.2">
      <c r="E211" s="4" t="s">
        <v>242</v>
      </c>
      <c r="F211" s="16">
        <f>10004.6+52.5</f>
        <v>10057.1</v>
      </c>
      <c r="G211" s="17">
        <f>F211*F210*12/1000</f>
        <v>7044.9985500000012</v>
      </c>
    </row>
    <row r="212" spans="1:8" hidden="1" x14ac:dyDescent="0.2">
      <c r="G212" s="14"/>
    </row>
    <row r="213" spans="1:8" hidden="1" x14ac:dyDescent="0.2">
      <c r="F213" s="4" t="s">
        <v>243</v>
      </c>
      <c r="G213" s="14">
        <f>G211-G208</f>
        <v>-1.4499999997497071E-3</v>
      </c>
      <c r="H213" s="18">
        <f>G215-G208</f>
        <v>-704.50130499999977</v>
      </c>
    </row>
    <row r="214" spans="1:8" hidden="1" x14ac:dyDescent="0.2">
      <c r="G214" s="14"/>
    </row>
    <row r="215" spans="1:8" hidden="1" x14ac:dyDescent="0.2">
      <c r="G215" s="14">
        <f>G211*0.9</f>
        <v>6340.4986950000011</v>
      </c>
    </row>
    <row r="216" spans="1:8" hidden="1" x14ac:dyDescent="0.2">
      <c r="F216" s="4" t="s">
        <v>244</v>
      </c>
      <c r="G216" s="17">
        <f>G211*0.1</f>
        <v>704.49985500000014</v>
      </c>
    </row>
    <row r="217" spans="1:8" hidden="1" x14ac:dyDescent="0.2">
      <c r="G217" s="14">
        <f>SUM(G215:G216)</f>
        <v>7044.9985500000012</v>
      </c>
    </row>
    <row r="218" spans="1:8" x14ac:dyDescent="0.2">
      <c r="A218" s="32"/>
      <c r="B218" s="32"/>
      <c r="C218" s="32"/>
      <c r="D218" s="32"/>
      <c r="E218" s="32"/>
      <c r="F218" s="32"/>
      <c r="G218" s="32"/>
    </row>
    <row r="219" spans="1:8" x14ac:dyDescent="0.2">
      <c r="A219" s="32" t="s">
        <v>248</v>
      </c>
      <c r="B219" s="32"/>
      <c r="C219" s="32"/>
      <c r="D219" s="32"/>
      <c r="E219" s="32"/>
      <c r="F219" s="32"/>
      <c r="G219" s="32" t="s">
        <v>249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abSelected="1" topLeftCell="A193" workbookViewId="0">
      <selection activeCell="G193" sqref="G1:G1048576"/>
    </sheetView>
  </sheetViews>
  <sheetFormatPr defaultRowHeight="11.25" customHeight="1" x14ac:dyDescent="0.2"/>
  <cols>
    <col min="1" max="1" width="55" style="4" customWidth="1"/>
    <col min="2" max="16384" width="9.140625" style="4"/>
  </cols>
  <sheetData>
    <row r="1" spans="1:10" s="1" customFormat="1" ht="15.75" x14ac:dyDescent="0.25">
      <c r="A1" s="5" t="s">
        <v>250</v>
      </c>
    </row>
    <row r="2" spans="1:10" s="1" customFormat="1" ht="15.75" x14ac:dyDescent="0.25">
      <c r="A2" s="20" t="s">
        <v>246</v>
      </c>
      <c r="B2" s="20"/>
      <c r="C2" s="20"/>
      <c r="D2" s="20"/>
      <c r="E2" s="20"/>
      <c r="F2" s="20"/>
      <c r="G2" s="20"/>
      <c r="H2" s="20"/>
    </row>
    <row r="3" spans="1:10" ht="11.25" customHeight="1" x14ac:dyDescent="0.2">
      <c r="A3" s="30" t="s">
        <v>1</v>
      </c>
      <c r="B3" s="6" t="s">
        <v>2</v>
      </c>
      <c r="C3" s="8"/>
      <c r="D3" s="30" t="s">
        <v>3</v>
      </c>
      <c r="E3" s="30" t="s">
        <v>4</v>
      </c>
      <c r="F3" s="30" t="s">
        <v>5</v>
      </c>
      <c r="G3" s="34" t="s">
        <v>6</v>
      </c>
      <c r="H3" s="30" t="s">
        <v>7</v>
      </c>
    </row>
    <row r="4" spans="1:10" ht="11.25" customHeight="1" x14ac:dyDescent="0.2">
      <c r="A4" s="19" t="s">
        <v>245</v>
      </c>
      <c r="B4" s="30"/>
      <c r="C4" s="30"/>
      <c r="D4" s="30"/>
      <c r="E4" s="30"/>
      <c r="F4" s="30"/>
      <c r="G4" s="34">
        <v>581.46</v>
      </c>
      <c r="H4" s="30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291.2</v>
      </c>
      <c r="F6" s="3">
        <v>3.45</v>
      </c>
      <c r="G6" s="3">
        <f t="shared" ref="G6:G25" si="0">ROUND(E6*F6*B6/1000,2)</f>
        <v>300.39</v>
      </c>
      <c r="H6" s="3" t="s">
        <v>12</v>
      </c>
      <c r="J6" s="4">
        <f>ROUND(F6*0.83,2)</f>
        <v>2.86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291.2</v>
      </c>
      <c r="F7" s="3">
        <v>4.88</v>
      </c>
      <c r="G7" s="3">
        <f t="shared" si="0"/>
        <v>17.05</v>
      </c>
      <c r="H7" s="3"/>
      <c r="J7" s="4">
        <f t="shared" ref="J7:J44" si="1">ROUND(F7*0.83,2)</f>
        <v>4.05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2911.8</v>
      </c>
      <c r="F8" s="3">
        <v>3.01</v>
      </c>
      <c r="G8" s="3">
        <f t="shared" si="0"/>
        <v>455.75</v>
      </c>
      <c r="H8" s="3" t="s">
        <v>15</v>
      </c>
      <c r="J8" s="4">
        <f t="shared" si="1"/>
        <v>2.5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2911.8</v>
      </c>
      <c r="F9" s="3">
        <v>3.84</v>
      </c>
      <c r="G9" s="3">
        <f t="shared" si="0"/>
        <v>134.18</v>
      </c>
      <c r="H9" s="3"/>
      <c r="J9" s="4">
        <f t="shared" si="1"/>
        <v>3.19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88</v>
      </c>
      <c r="F10" s="3">
        <v>4.66</v>
      </c>
      <c r="G10" s="3">
        <f t="shared" si="0"/>
        <v>122.61</v>
      </c>
      <c r="H10" s="3" t="s">
        <v>15</v>
      </c>
      <c r="J10" s="4">
        <f t="shared" si="1"/>
        <v>3.87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29.71</v>
      </c>
      <c r="G11" s="3">
        <f t="shared" si="0"/>
        <v>135.94999999999999</v>
      </c>
      <c r="H11" s="3" t="s">
        <v>12</v>
      </c>
      <c r="J11" s="4">
        <f t="shared" si="1"/>
        <v>24.66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10.5</v>
      </c>
      <c r="F12" s="3">
        <v>4.92</v>
      </c>
      <c r="G12" s="3">
        <f t="shared" si="0"/>
        <v>15.45</v>
      </c>
      <c r="H12" s="3" t="s">
        <v>12</v>
      </c>
      <c r="J12" s="4">
        <f t="shared" si="1"/>
        <v>4.08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12.67</v>
      </c>
      <c r="G14" s="3">
        <f t="shared" si="0"/>
        <v>0.98</v>
      </c>
      <c r="H14" s="3" t="s">
        <v>25</v>
      </c>
      <c r="J14" s="4">
        <f t="shared" si="1"/>
        <v>10.52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13964</v>
      </c>
      <c r="F15" s="3">
        <v>4.21</v>
      </c>
      <c r="G15" s="3">
        <f t="shared" si="0"/>
        <v>58.79</v>
      </c>
      <c r="H15" s="3" t="s">
        <v>25</v>
      </c>
      <c r="J15" s="4">
        <f t="shared" si="1"/>
        <v>3.49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">
        <v>2.61</v>
      </c>
      <c r="G16" s="3">
        <f t="shared" si="0"/>
        <v>0.93</v>
      </c>
      <c r="H16" s="3" t="s">
        <v>25</v>
      </c>
      <c r="J16" s="4">
        <f t="shared" si="1"/>
        <v>2.17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6.14</v>
      </c>
      <c r="G17" s="3">
        <f t="shared" si="0"/>
        <v>1.3</v>
      </c>
      <c r="H17" s="3" t="s">
        <v>25</v>
      </c>
      <c r="J17" s="4">
        <f t="shared" si="1"/>
        <v>5.0999999999999996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6.11</v>
      </c>
      <c r="G18" s="3">
        <f t="shared" si="0"/>
        <v>7.0000000000000007E-2</v>
      </c>
      <c r="H18" s="3" t="s">
        <v>30</v>
      </c>
      <c r="J18" s="4">
        <f t="shared" si="1"/>
        <v>5.07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  <c r="J20" s="4">
        <f t="shared" si="1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3">
        <v>3.77</v>
      </c>
      <c r="G21" s="3">
        <f t="shared" si="0"/>
        <v>0.33</v>
      </c>
      <c r="H21" s="3" t="s">
        <v>25</v>
      </c>
      <c r="J21" s="4">
        <f t="shared" si="1"/>
        <v>3.13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7.59</v>
      </c>
      <c r="G22" s="3">
        <f t="shared" si="0"/>
        <v>0.33</v>
      </c>
      <c r="H22" s="3" t="s">
        <v>30</v>
      </c>
      <c r="J22" s="4">
        <f t="shared" si="1"/>
        <v>6.3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</v>
      </c>
      <c r="F23" s="3">
        <v>3.77</v>
      </c>
      <c r="G23" s="3">
        <f t="shared" si="0"/>
        <v>0.33</v>
      </c>
      <c r="H23" s="3" t="s">
        <v>25</v>
      </c>
      <c r="J23" s="4">
        <f t="shared" si="1"/>
        <v>3.13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3">
        <v>3.05</v>
      </c>
      <c r="G24" s="3">
        <f t="shared" si="0"/>
        <v>0.04</v>
      </c>
      <c r="H24" s="3" t="s">
        <v>25</v>
      </c>
      <c r="J24" s="4">
        <f t="shared" si="1"/>
        <v>2.5299999999999998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941</v>
      </c>
      <c r="F25" s="3">
        <v>3.07</v>
      </c>
      <c r="G25" s="3">
        <f t="shared" si="0"/>
        <v>5.78</v>
      </c>
      <c r="H25" s="3" t="s">
        <v>30</v>
      </c>
      <c r="J25" s="4">
        <f t="shared" si="1"/>
        <v>2.5499999999999998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f>24.65+2</f>
        <v>26.65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853</v>
      </c>
      <c r="F32" s="3">
        <v>2.52</v>
      </c>
      <c r="G32" s="3">
        <f t="shared" ref="G32:G33" si="2">ROUND(E32*F32*B32/1000,2)</f>
        <v>2.15</v>
      </c>
      <c r="H32" s="3" t="s">
        <v>25</v>
      </c>
      <c r="J32" s="4">
        <f t="shared" si="1"/>
        <v>2.09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853</v>
      </c>
      <c r="F33" s="3">
        <v>2.52</v>
      </c>
      <c r="G33" s="3">
        <f t="shared" si="2"/>
        <v>2.15</v>
      </c>
      <c r="H33" s="3" t="s">
        <v>25</v>
      </c>
      <c r="J33" s="4">
        <f t="shared" si="1"/>
        <v>2.09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26</v>
      </c>
      <c r="F35" s="3">
        <v>12.55</v>
      </c>
      <c r="G35" s="3">
        <f t="shared" ref="G35:G36" si="3">ROUND(E35*F35*B35/1000,2)</f>
        <v>119.1</v>
      </c>
      <c r="H35" s="3"/>
      <c r="J35" s="4">
        <f t="shared" si="1"/>
        <v>10.42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5.44</v>
      </c>
      <c r="G36" s="3">
        <f t="shared" si="3"/>
        <v>6.79</v>
      </c>
      <c r="H36" s="3"/>
      <c r="J36" s="4">
        <f t="shared" si="1"/>
        <v>4.5199999999999996</v>
      </c>
    </row>
    <row r="37" spans="1:10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35">
        <f>SUM(G6:G36)</f>
        <v>1407.1</v>
      </c>
      <c r="H37" s="31"/>
      <c r="J37" s="4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25">
        <v>2</v>
      </c>
      <c r="F39" s="3">
        <v>273.18</v>
      </c>
      <c r="G39" s="3">
        <f t="shared" ref="G39" si="4">ROUND(E39*F39*B39/1000,2)</f>
        <v>199.42</v>
      </c>
      <c r="H39" s="3" t="s">
        <v>12</v>
      </c>
      <c r="J39" s="4">
        <f t="shared" si="1"/>
        <v>226.74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25">
        <v>2</v>
      </c>
      <c r="F41" s="3">
        <v>441.7</v>
      </c>
      <c r="G41" s="3">
        <f t="shared" ref="G41" si="5">ROUND(E41*F41*B41/1000,2)</f>
        <v>322.44</v>
      </c>
      <c r="H41" s="3"/>
      <c r="J41" s="4">
        <f t="shared" si="1"/>
        <v>366.61</v>
      </c>
    </row>
    <row r="42" spans="1:10" s="10" customFormat="1" ht="11.25" customHeight="1" x14ac:dyDescent="0.2">
      <c r="A42" s="21" t="s">
        <v>62</v>
      </c>
      <c r="B42" s="22"/>
      <c r="C42" s="22"/>
      <c r="D42" s="22"/>
      <c r="E42" s="22"/>
      <c r="F42" s="23"/>
      <c r="G42" s="35">
        <f>SUM(G39:G41)</f>
        <v>521.86</v>
      </c>
      <c r="H42" s="31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0.38100000000000001</v>
      </c>
      <c r="F44" s="3">
        <v>446.22</v>
      </c>
      <c r="G44" s="3">
        <f t="shared" ref="G44" si="6">ROUND(E44*F44*B44/1000,2)</f>
        <v>62.05</v>
      </c>
      <c r="H44" s="3"/>
      <c r="J44" s="4">
        <f t="shared" si="1"/>
        <v>370.36</v>
      </c>
    </row>
    <row r="45" spans="1:10" s="10" customFormat="1" ht="11.25" customHeight="1" x14ac:dyDescent="0.2">
      <c r="A45" s="21" t="s">
        <v>65</v>
      </c>
      <c r="B45" s="22"/>
      <c r="C45" s="22"/>
      <c r="D45" s="22"/>
      <c r="E45" s="22"/>
      <c r="F45" s="23"/>
      <c r="G45" s="35">
        <f>SUM(G44)</f>
        <v>62.05</v>
      </c>
      <c r="H45" s="31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9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  <c r="I49" s="3">
        <v>0</v>
      </c>
    </row>
    <row r="50" spans="1:9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  <c r="I50" s="3">
        <v>0</v>
      </c>
    </row>
    <row r="51" spans="1:9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  <c r="I51" s="3">
        <v>0</v>
      </c>
    </row>
    <row r="52" spans="1:9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  <c r="I52" s="3">
        <v>0</v>
      </c>
    </row>
    <row r="53" spans="1:9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  <c r="I53" s="7"/>
    </row>
    <row r="54" spans="1:9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6">
        <v>0</v>
      </c>
      <c r="H54" s="3" t="s">
        <v>72</v>
      </c>
      <c r="I54" s="3">
        <v>19.809999999999999</v>
      </c>
    </row>
    <row r="55" spans="1:9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  <c r="I55" s="3">
        <v>0</v>
      </c>
    </row>
    <row r="56" spans="1:9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  <c r="I56" s="3">
        <v>0</v>
      </c>
    </row>
    <row r="57" spans="1:9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  <c r="I57" s="3">
        <v>0</v>
      </c>
    </row>
    <row r="58" spans="1:9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  <c r="I58" s="3">
        <v>0</v>
      </c>
    </row>
    <row r="59" spans="1:9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  <c r="I59" s="3">
        <v>0</v>
      </c>
    </row>
    <row r="60" spans="1:9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  <c r="I60" s="3">
        <v>0</v>
      </c>
    </row>
    <row r="61" spans="1:9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  <c r="I61" s="3">
        <v>0</v>
      </c>
    </row>
    <row r="62" spans="1:9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0</v>
      </c>
      <c r="H62" s="3" t="s">
        <v>81</v>
      </c>
      <c r="I62" s="3">
        <v>2.99</v>
      </c>
    </row>
    <row r="63" spans="1:9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  <c r="I63" s="3">
        <v>0</v>
      </c>
    </row>
    <row r="64" spans="1:9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  <c r="I64" s="7"/>
    </row>
    <row r="65" spans="1:10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  <c r="I65" s="3">
        <v>0</v>
      </c>
    </row>
    <row r="66" spans="1:10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f>24.45-24.45</f>
        <v>0</v>
      </c>
      <c r="H66" s="3" t="s">
        <v>72</v>
      </c>
      <c r="I66" s="3">
        <v>6.29</v>
      </c>
    </row>
    <row r="67" spans="1:10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f>22.12-22.12</f>
        <v>0</v>
      </c>
      <c r="H67" s="3" t="s">
        <v>72</v>
      </c>
      <c r="I67" s="3">
        <v>5.69</v>
      </c>
    </row>
    <row r="68" spans="1:10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  <c r="I68" s="7"/>
    </row>
    <row r="69" spans="1:10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  <c r="I69" s="3">
        <v>0</v>
      </c>
      <c r="J69" s="4">
        <f t="shared" ref="J69:J78" si="7">G69-I69</f>
        <v>0</v>
      </c>
    </row>
    <row r="70" spans="1:10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  <c r="I70" s="3">
        <v>0</v>
      </c>
      <c r="J70" s="4">
        <f t="shared" si="7"/>
        <v>0</v>
      </c>
    </row>
    <row r="71" spans="1:10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  <c r="I71" s="3">
        <v>0</v>
      </c>
      <c r="J71" s="4">
        <f t="shared" si="7"/>
        <v>0</v>
      </c>
    </row>
    <row r="72" spans="1:10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  <c r="I72" s="3">
        <v>0</v>
      </c>
      <c r="J72" s="4">
        <f t="shared" si="7"/>
        <v>0</v>
      </c>
    </row>
    <row r="73" spans="1:10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  <c r="I73" s="3">
        <v>0</v>
      </c>
      <c r="J73" s="4">
        <f t="shared" si="7"/>
        <v>0</v>
      </c>
    </row>
    <row r="74" spans="1:10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15.33</v>
      </c>
      <c r="H74" s="3" t="s">
        <v>72</v>
      </c>
      <c r="I74" s="3">
        <v>2.99</v>
      </c>
      <c r="J74" s="4">
        <f t="shared" si="7"/>
        <v>12.34</v>
      </c>
    </row>
    <row r="75" spans="1:10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45.5</v>
      </c>
      <c r="H75" s="3" t="s">
        <v>72</v>
      </c>
      <c r="I75" s="3">
        <v>11.98</v>
      </c>
      <c r="J75" s="4">
        <f t="shared" si="7"/>
        <v>33.519999999999996</v>
      </c>
    </row>
    <row r="76" spans="1:10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  <c r="I76" s="3">
        <v>0</v>
      </c>
      <c r="J76" s="4">
        <f t="shared" si="7"/>
        <v>0</v>
      </c>
    </row>
    <row r="77" spans="1:10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f>116.5-86.55</f>
        <v>29.950000000000003</v>
      </c>
      <c r="H77" s="3" t="s">
        <v>72</v>
      </c>
      <c r="I77" s="3">
        <v>29.95</v>
      </c>
      <c r="J77" s="4">
        <f t="shared" si="7"/>
        <v>0</v>
      </c>
    </row>
    <row r="78" spans="1:10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  <c r="I78" s="7"/>
      <c r="J78" s="4">
        <f t="shared" si="7"/>
        <v>0</v>
      </c>
    </row>
    <row r="79" spans="1:10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10.6</v>
      </c>
      <c r="H79" s="3" t="s">
        <v>81</v>
      </c>
      <c r="I79" s="3">
        <v>2.87</v>
      </c>
      <c r="J79" s="4">
        <f t="shared" ref="J79:J84" si="8">G79-I79</f>
        <v>7.7299999999999995</v>
      </c>
    </row>
    <row r="80" spans="1:10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  <c r="I80" s="3">
        <v>0</v>
      </c>
      <c r="J80" s="4">
        <f t="shared" si="8"/>
        <v>0</v>
      </c>
    </row>
    <row r="81" spans="1:10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12.4</v>
      </c>
      <c r="H81" s="3" t="s">
        <v>81</v>
      </c>
      <c r="I81" s="3">
        <v>3.11</v>
      </c>
      <c r="J81" s="4">
        <f t="shared" si="8"/>
        <v>9.2900000000000009</v>
      </c>
    </row>
    <row r="82" spans="1:10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  <c r="I82" s="3">
        <v>0</v>
      </c>
      <c r="J82" s="4">
        <f t="shared" si="8"/>
        <v>0</v>
      </c>
    </row>
    <row r="83" spans="1:10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  <c r="I83" s="3">
        <v>0</v>
      </c>
      <c r="J83" s="4">
        <f t="shared" si="8"/>
        <v>0</v>
      </c>
    </row>
    <row r="84" spans="1:10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  <c r="I84" s="7"/>
      <c r="J84" s="4">
        <f t="shared" si="8"/>
        <v>0</v>
      </c>
    </row>
    <row r="85" spans="1:10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f>40.61-28.63</f>
        <v>11.98</v>
      </c>
      <c r="H85" s="3" t="s">
        <v>72</v>
      </c>
      <c r="I85" s="3">
        <v>11.98</v>
      </c>
      <c r="J85" s="4">
        <f>G85-I85</f>
        <v>0</v>
      </c>
    </row>
    <row r="86" spans="1:10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  <c r="I86" s="3">
        <v>0</v>
      </c>
      <c r="J86" s="4">
        <f t="shared" ref="J86:J98" si="9">G86-I86</f>
        <v>0</v>
      </c>
    </row>
    <row r="87" spans="1:10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  <c r="I87" s="3">
        <v>0</v>
      </c>
      <c r="J87" s="4">
        <f t="shared" si="9"/>
        <v>0</v>
      </c>
    </row>
    <row r="88" spans="1:10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  <c r="I88" s="3">
        <v>0</v>
      </c>
      <c r="J88" s="4">
        <f t="shared" si="9"/>
        <v>0</v>
      </c>
    </row>
    <row r="89" spans="1:10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  <c r="I89" s="3">
        <v>0</v>
      </c>
      <c r="J89" s="4">
        <f t="shared" si="9"/>
        <v>0</v>
      </c>
    </row>
    <row r="90" spans="1:10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  <c r="I90" s="3">
        <v>0</v>
      </c>
      <c r="J90" s="4">
        <f t="shared" si="9"/>
        <v>0</v>
      </c>
    </row>
    <row r="91" spans="1:10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f>71.51-41.56</f>
        <v>29.950000000000003</v>
      </c>
      <c r="H91" s="3" t="s">
        <v>72</v>
      </c>
      <c r="I91" s="3">
        <v>29.95</v>
      </c>
      <c r="J91" s="4">
        <f t="shared" si="9"/>
        <v>0</v>
      </c>
    </row>
    <row r="92" spans="1:10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  <c r="I92" s="3">
        <v>0</v>
      </c>
      <c r="J92" s="4">
        <f t="shared" si="9"/>
        <v>0</v>
      </c>
    </row>
    <row r="93" spans="1:10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f>58.87-41.5</f>
        <v>17.369999999999997</v>
      </c>
      <c r="H93" s="3" t="s">
        <v>72</v>
      </c>
      <c r="I93" s="3">
        <v>17.37</v>
      </c>
      <c r="J93" s="4">
        <f t="shared" si="9"/>
        <v>0</v>
      </c>
    </row>
    <row r="94" spans="1:10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  <c r="I94" s="3">
        <v>0</v>
      </c>
      <c r="J94" s="4">
        <f t="shared" si="9"/>
        <v>0</v>
      </c>
    </row>
    <row r="95" spans="1:10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  <c r="I95" s="3">
        <v>0</v>
      </c>
      <c r="J95" s="4">
        <f t="shared" si="9"/>
        <v>0</v>
      </c>
    </row>
    <row r="96" spans="1:10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f>71.94-53.37</f>
        <v>18.57</v>
      </c>
      <c r="H96" s="3" t="s">
        <v>72</v>
      </c>
      <c r="I96" s="3">
        <v>18.57</v>
      </c>
      <c r="J96" s="4">
        <f t="shared" si="9"/>
        <v>0</v>
      </c>
    </row>
    <row r="97" spans="1:11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  <c r="I97" s="3">
        <v>0</v>
      </c>
      <c r="J97" s="4">
        <f t="shared" si="9"/>
        <v>0</v>
      </c>
    </row>
    <row r="98" spans="1:11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f>41-41</f>
        <v>0</v>
      </c>
      <c r="H98" s="3" t="s">
        <v>72</v>
      </c>
      <c r="I98" s="3">
        <v>0</v>
      </c>
      <c r="J98" s="4">
        <f t="shared" si="9"/>
        <v>0</v>
      </c>
    </row>
    <row r="99" spans="1:11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  <c r="I99" s="7"/>
    </row>
    <row r="100" spans="1:11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f>18.45-15.28</f>
        <v>3.17</v>
      </c>
      <c r="H100" s="3" t="s">
        <v>126</v>
      </c>
      <c r="I100" s="3">
        <v>3.17</v>
      </c>
      <c r="J100" s="4">
        <f>G100-I100</f>
        <v>0</v>
      </c>
    </row>
    <row r="101" spans="1:11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f>16.85-14.03</f>
        <v>2.8200000000000021</v>
      </c>
      <c r="H101" s="3" t="s">
        <v>126</v>
      </c>
      <c r="I101" s="3">
        <v>2.82</v>
      </c>
      <c r="J101" s="4">
        <f t="shared" ref="J101:J102" si="10">G101-I101</f>
        <v>0</v>
      </c>
    </row>
    <row r="102" spans="1:11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f>23.3-17.31</f>
        <v>5.990000000000002</v>
      </c>
      <c r="H102" s="3" t="s">
        <v>126</v>
      </c>
      <c r="I102" s="3">
        <v>5.99</v>
      </c>
      <c r="J102" s="4">
        <f t="shared" si="10"/>
        <v>0</v>
      </c>
    </row>
    <row r="103" spans="1:11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  <c r="I103" s="3">
        <v>0</v>
      </c>
    </row>
    <row r="104" spans="1:11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  <c r="I104" s="7"/>
    </row>
    <row r="105" spans="1:11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  <c r="I105" s="3">
        <v>0</v>
      </c>
    </row>
    <row r="106" spans="1:11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  <c r="I106" s="3">
        <v>0</v>
      </c>
    </row>
    <row r="107" spans="1:11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59.9</v>
      </c>
      <c r="H107" s="3"/>
      <c r="I107" s="3">
        <v>59.9</v>
      </c>
    </row>
    <row r="108" spans="1:11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29.95</v>
      </c>
      <c r="H108" s="3"/>
      <c r="I108" s="3">
        <v>29.95</v>
      </c>
    </row>
    <row r="109" spans="1:11" s="10" customFormat="1" ht="11.25" customHeight="1" x14ac:dyDescent="0.2">
      <c r="A109" s="21" t="s">
        <v>135</v>
      </c>
      <c r="B109" s="22"/>
      <c r="C109" s="22"/>
      <c r="D109" s="22"/>
      <c r="E109" s="22"/>
      <c r="F109" s="23"/>
      <c r="G109" s="35">
        <f>SUM(G49:G108)</f>
        <v>293.47999999999996</v>
      </c>
      <c r="H109" s="31"/>
      <c r="I109" s="33">
        <f>SUM(I49:I108)</f>
        <v>265.38</v>
      </c>
    </row>
    <row r="110" spans="1:11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11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11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  <c r="K112" s="3">
        <v>0</v>
      </c>
    </row>
    <row r="113" spans="1:11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  <c r="K113" s="3">
        <v>0</v>
      </c>
    </row>
    <row r="114" spans="1:11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  <c r="K114" s="3">
        <v>0</v>
      </c>
    </row>
    <row r="115" spans="1:11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90.51</v>
      </c>
      <c r="H115" s="3" t="s">
        <v>126</v>
      </c>
      <c r="K115" s="3">
        <v>120.51</v>
      </c>
    </row>
    <row r="116" spans="1:11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68.209999999999994</v>
      </c>
      <c r="H116" s="3" t="s">
        <v>126</v>
      </c>
      <c r="K116" s="3">
        <v>98.21</v>
      </c>
    </row>
    <row r="117" spans="1:11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12.1</v>
      </c>
      <c r="H117" s="3" t="s">
        <v>126</v>
      </c>
      <c r="K117" s="3">
        <v>12.1</v>
      </c>
    </row>
    <row r="118" spans="1:11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  <c r="K118" s="3">
        <v>0</v>
      </c>
    </row>
    <row r="119" spans="1:11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  <c r="K119" s="3">
        <v>0</v>
      </c>
    </row>
    <row r="120" spans="1:11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61.06</v>
      </c>
      <c r="G120" s="3">
        <v>61.06</v>
      </c>
      <c r="H120" s="3" t="s">
        <v>126</v>
      </c>
      <c r="K120" s="24">
        <v>61.06</v>
      </c>
    </row>
    <row r="121" spans="1:11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35.76</v>
      </c>
      <c r="H121" s="3" t="s">
        <v>126</v>
      </c>
      <c r="K121" s="3">
        <v>35.76</v>
      </c>
    </row>
    <row r="122" spans="1:11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10.35</v>
      </c>
      <c r="H122" s="3" t="s">
        <v>81</v>
      </c>
      <c r="K122" s="3">
        <v>10.35</v>
      </c>
    </row>
    <row r="123" spans="1:11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8.93</v>
      </c>
      <c r="H123" s="3"/>
      <c r="K123" s="3">
        <v>8.93</v>
      </c>
    </row>
    <row r="124" spans="1:11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41.67</v>
      </c>
      <c r="H124" s="3" t="s">
        <v>126</v>
      </c>
      <c r="K124" s="3">
        <v>41.67</v>
      </c>
    </row>
    <row r="125" spans="1:11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55.28</v>
      </c>
      <c r="G125" s="3">
        <v>55.28</v>
      </c>
      <c r="H125" s="3"/>
      <c r="K125" s="24">
        <v>55.28</v>
      </c>
    </row>
    <row r="126" spans="1:11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6.97</v>
      </c>
      <c r="G126" s="3">
        <v>6.97</v>
      </c>
      <c r="H126" s="3"/>
      <c r="K126" s="24">
        <v>6.97</v>
      </c>
    </row>
    <row r="127" spans="1:11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20.75</v>
      </c>
      <c r="G127" s="3">
        <v>20.75</v>
      </c>
      <c r="H127" s="3"/>
      <c r="K127" s="24">
        <v>20.75</v>
      </c>
    </row>
    <row r="128" spans="1:11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15.45</v>
      </c>
      <c r="H128" s="3" t="s">
        <v>126</v>
      </c>
      <c r="K128" s="3">
        <v>15.45</v>
      </c>
    </row>
    <row r="129" spans="1:11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  <c r="K129" s="3">
        <v>0</v>
      </c>
    </row>
    <row r="130" spans="1:11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  <c r="K130" s="3">
        <v>0</v>
      </c>
    </row>
    <row r="131" spans="1:11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41.93</v>
      </c>
      <c r="H131" s="3" t="s">
        <v>126</v>
      </c>
      <c r="I131" s="3">
        <v>72.12</v>
      </c>
      <c r="J131" s="3">
        <v>41.93</v>
      </c>
      <c r="K131" s="28">
        <v>72.12</v>
      </c>
    </row>
    <row r="132" spans="1:11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29.35</v>
      </c>
      <c r="H132" s="3" t="s">
        <v>126</v>
      </c>
      <c r="I132" s="3">
        <v>50.48</v>
      </c>
      <c r="J132" s="3">
        <v>29.35</v>
      </c>
      <c r="K132" s="28">
        <v>50.48</v>
      </c>
    </row>
    <row r="133" spans="1:11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35.94</v>
      </c>
      <c r="H133" s="3" t="s">
        <v>126</v>
      </c>
      <c r="I133" s="3">
        <v>61.82</v>
      </c>
      <c r="J133" s="3">
        <v>35.94</v>
      </c>
      <c r="K133" s="28">
        <v>61.82</v>
      </c>
    </row>
    <row r="134" spans="1:11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30.55</v>
      </c>
      <c r="H134" s="3" t="s">
        <v>126</v>
      </c>
      <c r="I134" s="3">
        <v>52.55</v>
      </c>
      <c r="J134" s="3">
        <v>30.55</v>
      </c>
      <c r="K134" s="28">
        <v>52.55</v>
      </c>
    </row>
    <row r="135" spans="1:11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17.97</v>
      </c>
      <c r="H135" s="3" t="s">
        <v>126</v>
      </c>
      <c r="I135" s="3">
        <v>30.91</v>
      </c>
      <c r="J135" s="3">
        <v>17.97</v>
      </c>
      <c r="K135" s="28">
        <v>30.91</v>
      </c>
    </row>
    <row r="136" spans="1:11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5.39</v>
      </c>
      <c r="H136" s="3" t="s">
        <v>126</v>
      </c>
      <c r="I136" s="3">
        <v>9.2799999999999994</v>
      </c>
      <c r="J136" s="3">
        <v>5.39</v>
      </c>
      <c r="K136" s="28">
        <v>9.2799999999999994</v>
      </c>
    </row>
    <row r="137" spans="1:11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  <c r="K137" s="7"/>
    </row>
    <row r="138" spans="1:11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11.33</v>
      </c>
      <c r="H138" s="3"/>
      <c r="K138" s="3">
        <v>11.33</v>
      </c>
    </row>
    <row r="139" spans="1:11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9.52</v>
      </c>
      <c r="H139" s="3"/>
      <c r="K139" s="24">
        <v>9.52</v>
      </c>
    </row>
    <row r="140" spans="1:11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  <c r="K140" s="3">
        <v>0</v>
      </c>
    </row>
    <row r="141" spans="1:11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  <c r="K141" s="3">
        <v>0</v>
      </c>
    </row>
    <row r="142" spans="1:11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  <c r="K142" s="3">
        <v>0</v>
      </c>
    </row>
    <row r="143" spans="1:11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  <c r="K143" s="3">
        <v>0</v>
      </c>
    </row>
    <row r="144" spans="1:11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  <c r="K144" s="3">
        <v>0</v>
      </c>
    </row>
    <row r="145" spans="1:11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  <c r="K145" s="3">
        <v>0</v>
      </c>
    </row>
    <row r="146" spans="1:11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  <c r="K146" s="3">
        <v>0</v>
      </c>
    </row>
    <row r="147" spans="1:11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  <c r="K147" s="3">
        <v>0</v>
      </c>
    </row>
    <row r="148" spans="1:11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  <c r="K148" s="3">
        <v>0</v>
      </c>
    </row>
    <row r="149" spans="1:11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  <c r="K149" s="3">
        <v>0</v>
      </c>
    </row>
    <row r="150" spans="1:11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  <c r="K150" s="3">
        <v>0</v>
      </c>
    </row>
    <row r="151" spans="1:11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  <c r="K151" s="3">
        <v>0</v>
      </c>
    </row>
    <row r="152" spans="1:11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  <c r="K152" s="3">
        <v>0</v>
      </c>
    </row>
    <row r="153" spans="1:11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74.91</v>
      </c>
      <c r="H153" s="3"/>
      <c r="K153" s="3">
        <v>74.91</v>
      </c>
    </row>
    <row r="154" spans="1:11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15.14</v>
      </c>
      <c r="H154" s="3"/>
      <c r="K154" s="3">
        <v>15.14</v>
      </c>
    </row>
    <row r="155" spans="1:11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35">
        <f>SUM(G112:G154)</f>
        <v>699.06999999999994</v>
      </c>
      <c r="H155" s="31"/>
    </row>
    <row r="156" spans="1:11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11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4</v>
      </c>
      <c r="F157" s="3">
        <f>ROUND(G157/E157/B157*1000,2)</f>
        <v>904.66</v>
      </c>
      <c r="G157" s="3">
        <v>1320.81</v>
      </c>
      <c r="H157" s="3" t="s">
        <v>156</v>
      </c>
    </row>
    <row r="158" spans="1:11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35">
        <f>SUM(G157)</f>
        <v>1320.81</v>
      </c>
      <c r="H158" s="31"/>
    </row>
    <row r="159" spans="1:11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11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22</v>
      </c>
      <c r="D161" s="3" t="s">
        <v>71</v>
      </c>
      <c r="E161" s="3">
        <v>2</v>
      </c>
      <c r="F161" s="3">
        <f>ROUND(G161/E161/B161*1000,2)</f>
        <v>11958.75</v>
      </c>
      <c r="G161" s="3"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35">
        <f>SUM(G160:G162)</f>
        <v>287.01</v>
      </c>
      <c r="H163" s="3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35">
        <f>SUM(G165:G167)</f>
        <v>14.08</v>
      </c>
      <c r="H168" s="31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35">
        <f>SUM(G170:G171)</f>
        <v>0</v>
      </c>
      <c r="H172" s="31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75.53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68.14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35">
        <f>SUM(G174:G175)</f>
        <v>143.67000000000002</v>
      </c>
      <c r="H176" s="31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150.81</v>
      </c>
      <c r="H178" s="3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35">
        <f>SUM(G178)</f>
        <v>150.81</v>
      </c>
      <c r="H179" s="31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180.34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35">
        <f>SUM(G182:G184)</f>
        <v>180.34</v>
      </c>
      <c r="H185" s="31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f>19.75-7.3</f>
        <v>12.45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9.92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6" t="s">
        <v>247</v>
      </c>
      <c r="B191" s="7"/>
      <c r="C191" s="7"/>
      <c r="D191" s="7"/>
      <c r="E191" s="7"/>
      <c r="F191" s="7"/>
      <c r="G191" s="26">
        <v>130.5</v>
      </c>
      <c r="H191" s="8"/>
    </row>
    <row r="192" spans="1:8" ht="11.25" customHeight="1" x14ac:dyDescent="0.2">
      <c r="A192" s="3" t="s">
        <v>217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21" t="s">
        <v>220</v>
      </c>
      <c r="B195" s="22"/>
      <c r="C195" s="22"/>
      <c r="D195" s="22"/>
      <c r="E195" s="22"/>
      <c r="F195" s="23"/>
      <c r="G195" s="35">
        <f>SUM(G187:G194)</f>
        <v>152.87</v>
      </c>
      <c r="H195" s="31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1</v>
      </c>
      <c r="C198" s="3" t="s">
        <v>224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131</v>
      </c>
      <c r="D200" s="3" t="s">
        <v>71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131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10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232</v>
      </c>
      <c r="D204" s="3" t="s">
        <v>71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46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235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236</v>
      </c>
    </row>
    <row r="207" spans="1:8" s="10" customFormat="1" ht="11.25" customHeight="1" x14ac:dyDescent="0.2">
      <c r="A207" s="21" t="s">
        <v>237</v>
      </c>
      <c r="B207" s="22"/>
      <c r="C207" s="22"/>
      <c r="D207" s="22"/>
      <c r="E207" s="22"/>
      <c r="F207" s="23"/>
      <c r="G207" s="35">
        <f>SUM(G197:G206)</f>
        <v>0</v>
      </c>
      <c r="H207" s="31"/>
    </row>
    <row r="208" spans="1:8" s="10" customFormat="1" ht="11.25" customHeight="1" x14ac:dyDescent="0.2">
      <c r="A208" s="21" t="s">
        <v>238</v>
      </c>
      <c r="B208" s="22"/>
      <c r="C208" s="22"/>
      <c r="D208" s="22"/>
      <c r="E208" s="22"/>
      <c r="F208" s="23"/>
      <c r="G208" s="35">
        <f>G37+G42+G45+G109+G155+G158+G163+G168+G172+G176+G179+G185+G195+G207+G4</f>
        <v>5814.61</v>
      </c>
      <c r="H208" s="31"/>
    </row>
    <row r="210" spans="1:8" ht="11.25" customHeight="1" x14ac:dyDescent="0.2">
      <c r="E210" s="4" t="s">
        <v>241</v>
      </c>
      <c r="F210" s="4">
        <v>48.18</v>
      </c>
      <c r="G210" s="14">
        <f>G208*1000/F211/12</f>
        <v>48.179975672244815</v>
      </c>
      <c r="H210" s="15">
        <f>F210/G210</f>
        <v>1.0000005049349827</v>
      </c>
    </row>
    <row r="211" spans="1:8" ht="11.25" customHeight="1" x14ac:dyDescent="0.2">
      <c r="E211" s="4" t="s">
        <v>242</v>
      </c>
      <c r="F211" s="16">
        <f>10004.6+52.5</f>
        <v>10057.1</v>
      </c>
      <c r="G211" s="14">
        <f>F211*F210*12/1000</f>
        <v>5814.6129360000004</v>
      </c>
    </row>
    <row r="212" spans="1:8" ht="11.25" customHeight="1" x14ac:dyDescent="0.2">
      <c r="G212" s="14"/>
    </row>
    <row r="213" spans="1:8" ht="11.25" customHeight="1" x14ac:dyDescent="0.2">
      <c r="F213" s="4" t="s">
        <v>243</v>
      </c>
      <c r="G213" s="14">
        <f>G211-G208</f>
        <v>2.9360000007727649E-3</v>
      </c>
      <c r="H213" s="18">
        <f>G215-G208</f>
        <v>-581.45835759999954</v>
      </c>
    </row>
    <row r="214" spans="1:8" ht="11.25" customHeight="1" x14ac:dyDescent="0.2">
      <c r="G214" s="14"/>
    </row>
    <row r="215" spans="1:8" ht="11.25" customHeight="1" x14ac:dyDescent="0.2">
      <c r="G215" s="14">
        <f>G211*0.9</f>
        <v>5233.1516424000001</v>
      </c>
    </row>
    <row r="216" spans="1:8" ht="11.25" customHeight="1" x14ac:dyDescent="0.2">
      <c r="F216" s="4" t="s">
        <v>244</v>
      </c>
      <c r="G216" s="14">
        <f>G211*0.1</f>
        <v>581.46129360000009</v>
      </c>
    </row>
    <row r="217" spans="1:8" ht="11.25" customHeight="1" x14ac:dyDescent="0.2">
      <c r="G217" s="14">
        <f>SUM(G215:G216)</f>
        <v>5814.6129360000004</v>
      </c>
    </row>
    <row r="218" spans="1:8" ht="11.25" customHeight="1" x14ac:dyDescent="0.2">
      <c r="A218" s="32"/>
      <c r="B218" s="32"/>
      <c r="C218" s="32"/>
      <c r="D218" s="32"/>
      <c r="E218" s="32"/>
      <c r="F218" s="32"/>
      <c r="G218" s="32"/>
    </row>
    <row r="219" spans="1:8" ht="11.25" customHeight="1" x14ac:dyDescent="0.2">
      <c r="A219" s="32" t="s">
        <v>251</v>
      </c>
      <c r="B219" s="32"/>
      <c r="C219" s="32"/>
      <c r="D219" s="32"/>
      <c r="E219" s="32"/>
      <c r="F219" s="32"/>
      <c r="G219" s="32" t="s">
        <v>252</v>
      </c>
    </row>
    <row r="221" spans="1:8" ht="11.25" customHeight="1" x14ac:dyDescent="0.2">
      <c r="A221" s="32" t="s">
        <v>253</v>
      </c>
      <c r="B221" s="32"/>
      <c r="C221" s="32"/>
      <c r="D221" s="32"/>
      <c r="E221" s="32"/>
      <c r="F221" s="32"/>
      <c r="G221" s="32" t="s">
        <v>254</v>
      </c>
    </row>
    <row r="228" spans="1:1" ht="11.25" customHeight="1" x14ac:dyDescent="0.2">
      <c r="A228" s="4" t="s">
        <v>255</v>
      </c>
    </row>
    <row r="229" spans="1:1" ht="11.25" customHeight="1" x14ac:dyDescent="0.2">
      <c r="A229" s="4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2017-05-02T12:01:25Z</dcterms:modified>
</cp:coreProperties>
</file>