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82" i="3" l="1"/>
  <c r="G178" i="3" l="1"/>
  <c r="F161" i="3"/>
  <c r="F157" i="3"/>
  <c r="G30" i="3" l="1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10" i="3"/>
  <c r="F209" i="2"/>
  <c r="G163" i="2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G206" i="2"/>
  <c r="G194" i="2"/>
  <c r="G185" i="2"/>
  <c r="G179" i="2"/>
  <c r="G176" i="2"/>
  <c r="G172" i="2"/>
  <c r="G168" i="2"/>
  <c r="G155" i="2"/>
  <c r="G109" i="2"/>
  <c r="G207" i="3" l="1"/>
  <c r="G209" i="3" s="1"/>
  <c r="H209" i="3" s="1"/>
  <c r="G214" i="3"/>
  <c r="G212" i="3"/>
  <c r="G215" i="3"/>
  <c r="G210" i="2"/>
  <c r="G37" i="2"/>
  <c r="G42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7" i="2" l="1"/>
  <c r="G209" i="2" s="1"/>
  <c r="H209" i="2" s="1"/>
  <c r="G206" i="1"/>
  <c r="G216" i="3"/>
  <c r="H212" i="3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<sst xmlns="http://schemas.openxmlformats.org/spreadsheetml/2006/main" count="1923" uniqueCount="255">
  <si>
    <t>Мусы Джалиля ул., д.7, к.6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</si>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</sst>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3" sqref="A43"/>
    </sheetView>
  </sheetViews>
  <sheetFormatPr defaultRowHeight="11.25" customHeight="1" x14ac:dyDescent="0.2"/>
  <cols>
    <col min="1" max="1" width="48" style="4" customWidth="1"/>
    <col min="2" max="16384" width="9.140625" style="4"/>
  </cols>
  <sheetData>
    <row r="1" spans="1:8" s="1" customFormat="1" ht="14.25" customHeight="1" x14ac:dyDescent="0.25">
      <c r="A1" s="5" t="s">
        <v>239</v>
      </c>
    </row>
    <row r="2" spans="1:8" s="1" customFormat="1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</row>
    <row r="3" spans="1:8" ht="11.25" customHeight="1" x14ac:dyDescent="0.2">
      <c r="A3" s="2" t="s">
        <v>1</v>
      </c>
      <c r="B3" s="46" t="s">
        <v>2</v>
      </c>
      <c r="C3" s="46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41" t="s">
        <v>8</v>
      </c>
      <c r="B4" s="41"/>
      <c r="C4" s="41"/>
      <c r="D4" s="41"/>
      <c r="E4" s="41"/>
      <c r="F4" s="41"/>
      <c r="G4" s="41"/>
      <c r="H4" s="41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232.6</v>
      </c>
      <c r="F5" s="3">
        <v>2.2799999999999998</v>
      </c>
      <c r="G5" s="3">
        <v>158.56800000000001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232.6</v>
      </c>
      <c r="F6" s="3">
        <v>3.23</v>
      </c>
      <c r="G6" s="3">
        <v>9.016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1744.4</v>
      </c>
      <c r="F7" s="3">
        <v>1.99</v>
      </c>
      <c r="G7" s="3">
        <v>180.511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1744.4</v>
      </c>
      <c r="F8" s="3">
        <v>2.54</v>
      </c>
      <c r="G8" s="3">
        <v>53.168999999999997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102</v>
      </c>
      <c r="F9" s="3">
        <v>3.08</v>
      </c>
      <c r="G9" s="3">
        <v>93.933999999999997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51</v>
      </c>
      <c r="F10" s="3">
        <v>19.63</v>
      </c>
      <c r="G10" s="3">
        <v>52.058999999999997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15.8</v>
      </c>
      <c r="F11" s="3">
        <v>3.25</v>
      </c>
      <c r="G11" s="3">
        <v>15.353999999999999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184</v>
      </c>
      <c r="F13" s="3">
        <v>8.3699999999999992</v>
      </c>
      <c r="G13" s="3">
        <v>1.54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9403</v>
      </c>
      <c r="F14" s="3">
        <v>2.78</v>
      </c>
      <c r="G14" s="3">
        <v>26.14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318</v>
      </c>
      <c r="F15" s="3">
        <v>1.73</v>
      </c>
      <c r="G15" s="3">
        <v>0.55000000000000004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82</v>
      </c>
      <c r="F16" s="3">
        <v>4.0599999999999996</v>
      </c>
      <c r="G16" s="3">
        <v>0.33300000000000002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13.3</v>
      </c>
      <c r="F17" s="3">
        <v>4.04</v>
      </c>
      <c r="G17" s="3">
        <v>0.107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102</v>
      </c>
      <c r="F20" s="3">
        <v>2.4900000000000002</v>
      </c>
      <c r="G20" s="3">
        <v>0.254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51</v>
      </c>
      <c r="F21" s="3">
        <v>5.0199999999999996</v>
      </c>
      <c r="G21" s="3">
        <v>0.25600000000000001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102</v>
      </c>
      <c r="F22" s="3">
        <v>2.4900000000000002</v>
      </c>
      <c r="G22" s="3">
        <v>0.254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17</v>
      </c>
      <c r="F23" s="3">
        <v>2.02</v>
      </c>
      <c r="G23" s="3">
        <v>3.4000000000000002E-2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1134</v>
      </c>
      <c r="F24" s="3">
        <v>2.0299999999999998</v>
      </c>
      <c r="G24" s="3">
        <v>4.6040000000000001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17.27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900</v>
      </c>
      <c r="F31" s="3">
        <v>1.67</v>
      </c>
      <c r="G31" s="3">
        <v>1.5029999999999999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900</v>
      </c>
      <c r="F32" s="3">
        <v>1.67</v>
      </c>
      <c r="G32" s="3">
        <v>1.5029999999999999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24</v>
      </c>
      <c r="F34" s="3">
        <v>8.2899999999999991</v>
      </c>
      <c r="G34" s="3">
        <v>72.62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78</v>
      </c>
      <c r="F35" s="3">
        <v>3.59</v>
      </c>
      <c r="G35" s="3">
        <v>6.72</v>
      </c>
      <c r="H35" s="3"/>
    </row>
    <row r="36" spans="1:8" s="10" customFormat="1" ht="11.25" customHeight="1" x14ac:dyDescent="0.2">
      <c r="A36" s="40" t="s">
        <v>56</v>
      </c>
      <c r="B36" s="40"/>
      <c r="C36" s="40"/>
      <c r="D36" s="40"/>
      <c r="E36" s="40"/>
      <c r="F36" s="40"/>
      <c r="G36" s="9">
        <f>SUM(G5:G35)</f>
        <v>696.29899999999998</v>
      </c>
      <c r="H36" s="9"/>
    </row>
    <row r="37" spans="1:8" ht="11.25" customHeight="1" x14ac:dyDescent="0.2">
      <c r="A37" s="41" t="s">
        <v>57</v>
      </c>
      <c r="B37" s="41"/>
      <c r="C37" s="41"/>
      <c r="D37" s="41"/>
      <c r="E37" s="41"/>
      <c r="F37" s="41"/>
      <c r="G37" s="41"/>
      <c r="H37" s="41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2.2999999999999998</v>
      </c>
      <c r="F38" s="3">
        <v>187.08</v>
      </c>
      <c r="G38" s="3">
        <v>157.054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2.2999999999999998</v>
      </c>
      <c r="F40" s="3">
        <v>230.17</v>
      </c>
      <c r="G40" s="3">
        <v>193.22800000000001</v>
      </c>
      <c r="H40" s="3"/>
    </row>
    <row r="41" spans="1:8" s="10" customFormat="1" ht="11.25" customHeight="1" x14ac:dyDescent="0.2">
      <c r="A41" s="40" t="s">
        <v>62</v>
      </c>
      <c r="B41" s="40"/>
      <c r="C41" s="40"/>
      <c r="D41" s="40"/>
      <c r="E41" s="40"/>
      <c r="F41" s="40"/>
      <c r="G41" s="9">
        <f>SUM(G38:G40)</f>
        <v>350.28200000000004</v>
      </c>
      <c r="H41" s="9"/>
    </row>
    <row r="42" spans="1:8" ht="11.25" customHeight="1" x14ac:dyDescent="0.2">
      <c r="A42" s="41" t="s">
        <v>63</v>
      </c>
      <c r="B42" s="41"/>
      <c r="C42" s="41"/>
      <c r="D42" s="41"/>
      <c r="E42" s="41"/>
      <c r="F42" s="41"/>
      <c r="G42" s="41"/>
      <c r="H42" s="41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22.5</v>
      </c>
      <c r="F43" s="3">
        <v>17.66</v>
      </c>
      <c r="G43" s="3">
        <v>145.03299999999999</v>
      </c>
      <c r="H43" s="3"/>
    </row>
    <row r="44" spans="1:8" s="10" customFormat="1" ht="11.25" customHeight="1" x14ac:dyDescent="0.2">
      <c r="A44" s="40" t="s">
        <v>65</v>
      </c>
      <c r="B44" s="40"/>
      <c r="C44" s="40"/>
      <c r="D44" s="40"/>
      <c r="E44" s="40"/>
      <c r="F44" s="40"/>
      <c r="G44" s="9">
        <f>SUM(G43)</f>
        <v>145.03299999999999</v>
      </c>
      <c r="H44" s="9"/>
    </row>
    <row r="45" spans="1:8" ht="11.25" customHeight="1" x14ac:dyDescent="0.2">
      <c r="A45" s="41" t="s">
        <v>66</v>
      </c>
      <c r="B45" s="41"/>
      <c r="C45" s="41"/>
      <c r="D45" s="41"/>
      <c r="E45" s="41"/>
      <c r="F45" s="41"/>
      <c r="G45" s="41"/>
      <c r="H45" s="41"/>
    </row>
    <row r="46" spans="1:8" ht="11.25" customHeight="1" x14ac:dyDescent="0.2">
      <c r="A46" s="41" t="s">
        <v>67</v>
      </c>
      <c r="B46" s="41"/>
      <c r="C46" s="41"/>
      <c r="D46" s="41"/>
      <c r="E46" s="41"/>
      <c r="F46" s="41"/>
      <c r="G46" s="41"/>
      <c r="H46" s="41"/>
    </row>
    <row r="47" spans="1:8" ht="11.25" customHeight="1" x14ac:dyDescent="0.2">
      <c r="A47" s="41" t="s">
        <v>68</v>
      </c>
      <c r="B47" s="41"/>
      <c r="C47" s="41"/>
      <c r="D47" s="41"/>
      <c r="E47" s="41"/>
      <c r="F47" s="41"/>
      <c r="G47" s="41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47.59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4.72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9.91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8.9600000000000009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4.72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18.87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47.17</v>
      </c>
      <c r="H76" s="3" t="s">
        <v>72</v>
      </c>
    </row>
    <row r="77" spans="1:8" ht="11.25" customHeight="1" x14ac:dyDescent="0.2">
      <c r="A77" s="43" t="s">
        <v>103</v>
      </c>
      <c r="B77" s="44"/>
      <c r="C77" s="44"/>
      <c r="D77" s="44"/>
      <c r="E77" s="44"/>
      <c r="F77" s="44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4.53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4.91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43" t="s">
        <v>109</v>
      </c>
      <c r="B83" s="44"/>
      <c r="C83" s="44"/>
      <c r="D83" s="44"/>
      <c r="E83" s="44"/>
      <c r="F83" s="44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18.87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47.17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27.36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29.25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5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4.43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9.43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94.34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47.17</v>
      </c>
      <c r="H107" s="3"/>
    </row>
    <row r="108" spans="1:8" s="10" customFormat="1" ht="11.25" customHeight="1" x14ac:dyDescent="0.2">
      <c r="A108" s="40" t="s">
        <v>135</v>
      </c>
      <c r="B108" s="40"/>
      <c r="C108" s="40"/>
      <c r="D108" s="40"/>
      <c r="E108" s="40"/>
      <c r="F108" s="40"/>
      <c r="G108" s="9">
        <f>SUM(G48:G107)</f>
        <v>434.40000000000003</v>
      </c>
      <c r="H108" s="9"/>
    </row>
    <row r="109" spans="1:8" ht="11.25" customHeight="1" x14ac:dyDescent="0.2">
      <c r="A109" s="41" t="s">
        <v>103</v>
      </c>
      <c r="B109" s="41"/>
      <c r="C109" s="41"/>
      <c r="D109" s="41"/>
      <c r="E109" s="41"/>
      <c r="F109" s="41"/>
      <c r="G109" s="41"/>
      <c r="H109" s="41"/>
    </row>
    <row r="110" spans="1:8" ht="11.25" customHeight="1" x14ac:dyDescent="0.2">
      <c r="A110" s="41" t="s">
        <v>136</v>
      </c>
      <c r="B110" s="41"/>
      <c r="C110" s="41"/>
      <c r="D110" s="41"/>
      <c r="E110" s="41"/>
      <c r="F110" s="41"/>
      <c r="G110" s="41"/>
      <c r="H110" s="41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47.17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37.74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4.72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9.43</v>
      </c>
      <c r="G119" s="3">
        <v>9.43</v>
      </c>
      <c r="H119" s="3" t="s">
        <v>126</v>
      </c>
    </row>
    <row r="120" spans="1:8" ht="11.25" customHeight="1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32.729999999999997</v>
      </c>
      <c r="G120" s="3">
        <v>32.729999999999997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4.91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4.53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11.6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46.75</v>
      </c>
      <c r="G124" s="3">
        <v>46.75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9.43</v>
      </c>
      <c r="G125" s="3">
        <v>9.43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78.3</v>
      </c>
      <c r="G126" s="3">
        <v>78.3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5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66.040000000000006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46.23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56.61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48.12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28.3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8.49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10.38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25.49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28.3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4.72</v>
      </c>
      <c r="H153" s="3"/>
    </row>
    <row r="154" spans="1:8" s="10" customFormat="1" ht="11.25" customHeight="1" x14ac:dyDescent="0.2">
      <c r="A154" s="40" t="s">
        <v>180</v>
      </c>
      <c r="B154" s="40"/>
      <c r="C154" s="40"/>
      <c r="D154" s="40"/>
      <c r="E154" s="40"/>
      <c r="F154" s="40"/>
      <c r="G154" s="9">
        <f>SUM(G111:G153)</f>
        <v>614.99</v>
      </c>
      <c r="H154" s="9"/>
    </row>
    <row r="155" spans="1:8" ht="11.25" customHeight="1" x14ac:dyDescent="0.2">
      <c r="A155" s="41" t="s">
        <v>181</v>
      </c>
      <c r="B155" s="41"/>
      <c r="C155" s="41"/>
      <c r="D155" s="41"/>
      <c r="E155" s="41"/>
      <c r="F155" s="41"/>
      <c r="G155" s="41"/>
      <c r="H155" s="41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6</v>
      </c>
      <c r="F156" s="3">
        <v>202.77</v>
      </c>
      <c r="G156" s="3">
        <v>444.06599999999997</v>
      </c>
      <c r="H156" s="3" t="s">
        <v>156</v>
      </c>
    </row>
    <row r="157" spans="1:8" s="10" customFormat="1" ht="11.25" customHeight="1" x14ac:dyDescent="0.2">
      <c r="A157" s="40" t="s">
        <v>183</v>
      </c>
      <c r="B157" s="40"/>
      <c r="C157" s="40"/>
      <c r="D157" s="40"/>
      <c r="E157" s="40"/>
      <c r="F157" s="40"/>
      <c r="G157" s="9">
        <f>SUM(G156)</f>
        <v>444.06599999999997</v>
      </c>
      <c r="H157" s="9"/>
    </row>
    <row r="158" spans="1:8" ht="11.25" customHeight="1" x14ac:dyDescent="0.2">
      <c r="A158" s="41" t="s">
        <v>184</v>
      </c>
      <c r="B158" s="41"/>
      <c r="C158" s="41"/>
      <c r="D158" s="41"/>
      <c r="E158" s="41"/>
      <c r="F158" s="41"/>
      <c r="G158" s="41"/>
      <c r="H158" s="41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10</v>
      </c>
      <c r="D160" s="3" t="s">
        <v>71</v>
      </c>
      <c r="E160" s="3">
        <v>1000</v>
      </c>
      <c r="F160" s="3">
        <v>402.11</v>
      </c>
      <c r="G160" s="3">
        <v>402.11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3" customFormat="1" ht="11.25" customHeight="1" x14ac:dyDescent="0.2">
      <c r="A162" s="45" t="s">
        <v>188</v>
      </c>
      <c r="B162" s="45"/>
      <c r="C162" s="45"/>
      <c r="D162" s="45"/>
      <c r="E162" s="45"/>
      <c r="F162" s="45"/>
      <c r="G162" s="12">
        <f>SUM(G159:G161)</f>
        <v>402.11</v>
      </c>
      <c r="H162" s="12"/>
    </row>
    <row r="163" spans="1:8" ht="11.25" customHeight="1" x14ac:dyDescent="0.2">
      <c r="A163" s="41" t="s">
        <v>189</v>
      </c>
      <c r="B163" s="41"/>
      <c r="C163" s="41"/>
      <c r="D163" s="41"/>
      <c r="E163" s="41"/>
      <c r="F163" s="41"/>
      <c r="G163" s="41"/>
      <c r="H163" s="41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9.1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40" t="s">
        <v>193</v>
      </c>
      <c r="B167" s="40"/>
      <c r="C167" s="40"/>
      <c r="D167" s="40"/>
      <c r="E167" s="40"/>
      <c r="F167" s="40"/>
      <c r="G167" s="9">
        <f>SUM(G164:G166)</f>
        <v>9.1</v>
      </c>
      <c r="H167" s="9"/>
    </row>
    <row r="168" spans="1:8" ht="11.25" customHeight="1" x14ac:dyDescent="0.2">
      <c r="A168" s="41" t="s">
        <v>194</v>
      </c>
      <c r="B168" s="41"/>
      <c r="C168" s="41"/>
      <c r="D168" s="41"/>
      <c r="E168" s="41"/>
      <c r="F168" s="41"/>
      <c r="G168" s="41"/>
      <c r="H168" s="41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40" t="s">
        <v>197</v>
      </c>
      <c r="B171" s="40"/>
      <c r="C171" s="40"/>
      <c r="D171" s="40"/>
      <c r="E171" s="40"/>
      <c r="F171" s="40"/>
      <c r="G171" s="9">
        <f>SUM(G169:G170)</f>
        <v>0</v>
      </c>
      <c r="H171" s="9"/>
    </row>
    <row r="172" spans="1:8" ht="11.25" customHeight="1" x14ac:dyDescent="0.2">
      <c r="A172" s="41" t="s">
        <v>198</v>
      </c>
      <c r="B172" s="41"/>
      <c r="C172" s="41"/>
      <c r="D172" s="41"/>
      <c r="E172" s="41"/>
      <c r="F172" s="41"/>
      <c r="G172" s="41"/>
      <c r="H172" s="41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4.91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4.53</v>
      </c>
      <c r="H174" s="3" t="s">
        <v>200</v>
      </c>
    </row>
    <row r="175" spans="1:8" s="10" customFormat="1" ht="11.25" customHeight="1" x14ac:dyDescent="0.2">
      <c r="A175" s="40" t="s">
        <v>202</v>
      </c>
      <c r="B175" s="40"/>
      <c r="C175" s="40"/>
      <c r="D175" s="40"/>
      <c r="E175" s="40"/>
      <c r="F175" s="40"/>
      <c r="G175" s="9">
        <f>SUM(G173:G174)</f>
        <v>9.4400000000000013</v>
      </c>
      <c r="H175" s="9"/>
    </row>
    <row r="176" spans="1:8" ht="11.25" customHeight="1" x14ac:dyDescent="0.2">
      <c r="A176" s="41" t="s">
        <v>203</v>
      </c>
      <c r="B176" s="41"/>
      <c r="C176" s="41"/>
      <c r="D176" s="41"/>
      <c r="E176" s="41"/>
      <c r="F176" s="41"/>
      <c r="G176" s="41"/>
      <c r="H176" s="41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125.57</v>
      </c>
      <c r="H177" s="3"/>
    </row>
    <row r="178" spans="1:8" s="10" customFormat="1" ht="11.25" customHeight="1" x14ac:dyDescent="0.2">
      <c r="A178" s="40" t="s">
        <v>205</v>
      </c>
      <c r="B178" s="40"/>
      <c r="C178" s="40"/>
      <c r="D178" s="40"/>
      <c r="E178" s="40"/>
      <c r="F178" s="40"/>
      <c r="G178" s="9">
        <f>SUM(G177)</f>
        <v>125.57</v>
      </c>
      <c r="H178" s="9"/>
    </row>
    <row r="179" spans="1:8" ht="11.25" customHeight="1" x14ac:dyDescent="0.2">
      <c r="A179" s="41" t="s">
        <v>206</v>
      </c>
      <c r="B179" s="41"/>
      <c r="C179" s="41"/>
      <c r="D179" s="41"/>
      <c r="E179" s="41"/>
      <c r="F179" s="41"/>
      <c r="G179" s="41"/>
      <c r="H179" s="41"/>
    </row>
    <row r="180" spans="1:8" ht="11.25" customHeight="1" x14ac:dyDescent="0.2">
      <c r="A180" s="41" t="s">
        <v>53</v>
      </c>
      <c r="B180" s="41"/>
      <c r="C180" s="41"/>
      <c r="D180" s="41"/>
      <c r="E180" s="41"/>
      <c r="F180" s="41"/>
      <c r="G180" s="41"/>
      <c r="H180" s="41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40.25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40" t="s">
        <v>210</v>
      </c>
      <c r="B184" s="40"/>
      <c r="C184" s="40"/>
      <c r="D184" s="40"/>
      <c r="E184" s="40"/>
      <c r="F184" s="40"/>
      <c r="G184" s="9">
        <f>SUM(G181:G183)</f>
        <v>40.25</v>
      </c>
      <c r="H184" s="9"/>
    </row>
    <row r="185" spans="1:8" ht="11.25" customHeight="1" x14ac:dyDescent="0.2">
      <c r="A185" s="41" t="s">
        <v>211</v>
      </c>
      <c r="B185" s="41"/>
      <c r="C185" s="41"/>
      <c r="D185" s="41"/>
      <c r="E185" s="41"/>
      <c r="F185" s="41"/>
      <c r="G185" s="41"/>
      <c r="H185" s="41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12.12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6.08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40" t="s">
        <v>220</v>
      </c>
      <c r="B193" s="40"/>
      <c r="C193" s="40"/>
      <c r="D193" s="40"/>
      <c r="E193" s="40"/>
      <c r="F193" s="40"/>
      <c r="G193" s="9">
        <f>SUM(G186:G192)</f>
        <v>18.2</v>
      </c>
      <c r="H193" s="9"/>
    </row>
    <row r="194" spans="1:8" ht="11.25" customHeight="1" x14ac:dyDescent="0.2">
      <c r="A194" s="41" t="s">
        <v>221</v>
      </c>
      <c r="B194" s="41"/>
      <c r="C194" s="41"/>
      <c r="D194" s="41"/>
      <c r="E194" s="41"/>
      <c r="F194" s="41"/>
      <c r="G194" s="41"/>
      <c r="H194" s="41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40" t="s">
        <v>237</v>
      </c>
      <c r="B205" s="40"/>
      <c r="C205" s="40"/>
      <c r="D205" s="40"/>
      <c r="E205" s="40"/>
      <c r="F205" s="40"/>
      <c r="G205" s="9">
        <f>SUM(G195:G204)</f>
        <v>0</v>
      </c>
      <c r="H205" s="9"/>
    </row>
    <row r="206" spans="1:8" s="10" customFormat="1" ht="11.25" customHeight="1" x14ac:dyDescent="0.2">
      <c r="A206" s="40" t="s">
        <v>238</v>
      </c>
      <c r="B206" s="40"/>
      <c r="C206" s="40"/>
      <c r="D206" s="40"/>
      <c r="E206" s="40"/>
      <c r="F206" s="40"/>
      <c r="G206" s="9">
        <f>G36+G41+G44+G108+G154+G157+G162+G167+G171+G175+G178+G184+G193+G205</f>
        <v>3289.74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81" workbookViewId="0">
      <selection activeCell="A233" sqref="A233"/>
    </sheetView>
  </sheetViews>
  <sheetFormatPr defaultRowHeight="11.25" x14ac:dyDescent="0.2"/>
  <cols>
    <col min="1" max="1" width="48" style="4" customWidth="1"/>
    <col min="2" max="16384" width="9.140625" style="4"/>
  </cols>
  <sheetData>
    <row r="1" spans="1:9" s="1" customFormat="1" ht="14.25" customHeight="1" x14ac:dyDescent="0.25">
      <c r="A1" s="5" t="s">
        <v>240</v>
      </c>
    </row>
    <row r="2" spans="1:9" s="1" customFormat="1" ht="12.7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9" ht="11.25" customHeight="1" x14ac:dyDescent="0.2">
      <c r="A3" s="14" t="s">
        <v>1</v>
      </c>
      <c r="B3" s="6" t="s">
        <v>2</v>
      </c>
      <c r="C3" s="8"/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9" ht="11.25" customHeight="1" x14ac:dyDescent="0.2">
      <c r="A4" s="25" t="s">
        <v>241</v>
      </c>
      <c r="B4" s="15"/>
      <c r="C4" s="15"/>
      <c r="D4" s="14"/>
      <c r="E4" s="14"/>
      <c r="F4" s="14"/>
      <c r="G4" s="14">
        <v>348.96</v>
      </c>
      <c r="H4" s="14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232.6</v>
      </c>
      <c r="F6" s="3">
        <v>2.42</v>
      </c>
      <c r="G6" s="3">
        <f t="shared" ref="G6:G25" si="0">ROUND(E6*F6*B6/1000,2)</f>
        <v>168.87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232.6</v>
      </c>
      <c r="F7" s="3">
        <v>3.42</v>
      </c>
      <c r="G7" s="3">
        <f t="shared" si="0"/>
        <v>9.5500000000000007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1744.4</v>
      </c>
      <c r="F8" s="3">
        <v>2.11</v>
      </c>
      <c r="G8" s="3">
        <f t="shared" si="0"/>
        <v>191.4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1744.4</v>
      </c>
      <c r="F9" s="3">
        <v>2.69</v>
      </c>
      <c r="G9" s="3">
        <f t="shared" si="0"/>
        <v>56.31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102</v>
      </c>
      <c r="F10" s="3">
        <v>3.26</v>
      </c>
      <c r="G10" s="3">
        <f t="shared" si="0"/>
        <v>99.76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">
        <v>20.81</v>
      </c>
      <c r="G11" s="3">
        <f t="shared" si="0"/>
        <v>55.19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15.8</v>
      </c>
      <c r="F12" s="3">
        <v>3.45</v>
      </c>
      <c r="G12" s="3">
        <f t="shared" si="0"/>
        <v>16.350000000000001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184</v>
      </c>
      <c r="F14" s="3">
        <v>8.8699999999999992</v>
      </c>
      <c r="G14" s="3">
        <f t="shared" si="0"/>
        <v>1.63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9403</v>
      </c>
      <c r="F15" s="3">
        <v>2.95</v>
      </c>
      <c r="G15" s="3">
        <f t="shared" si="0"/>
        <v>27.74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318</v>
      </c>
      <c r="F16" s="3">
        <v>1.83</v>
      </c>
      <c r="G16" s="3">
        <f t="shared" si="0"/>
        <v>0.57999999999999996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</v>
      </c>
      <c r="G17" s="3">
        <f t="shared" si="0"/>
        <v>0.35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13.3</v>
      </c>
      <c r="F18" s="3">
        <v>4.28</v>
      </c>
      <c r="G18" s="3">
        <f t="shared" si="0"/>
        <v>0.11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">
        <v>2.64</v>
      </c>
      <c r="G21" s="3">
        <f t="shared" si="0"/>
        <v>0.27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">
        <v>5.32</v>
      </c>
      <c r="G22" s="3">
        <f t="shared" si="0"/>
        <v>0.27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102</v>
      </c>
      <c r="F23" s="3">
        <v>2.64</v>
      </c>
      <c r="G23" s="3">
        <f t="shared" si="0"/>
        <v>0.27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3">
        <v>2.14</v>
      </c>
      <c r="G24" s="3">
        <f t="shared" si="0"/>
        <v>0.04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1134</v>
      </c>
      <c r="F25" s="3">
        <v>2.15</v>
      </c>
      <c r="G25" s="3">
        <f t="shared" si="0"/>
        <v>4.88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18.309999999999999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900</v>
      </c>
      <c r="F32" s="3">
        <v>1.77</v>
      </c>
      <c r="G32" s="3">
        <f t="shared" ref="G32:G33" si="1">ROUND(E32*F32*B32/1000,2)</f>
        <v>1.59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900</v>
      </c>
      <c r="F33" s="3">
        <v>1.77</v>
      </c>
      <c r="G33" s="3">
        <f t="shared" si="1"/>
        <v>1.59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24</v>
      </c>
      <c r="F35" s="3">
        <v>8.7899999999999991</v>
      </c>
      <c r="G35" s="3">
        <f t="shared" ref="G35:G36" si="2">ROUND(E35*F35*B35/1000,2)</f>
        <v>77.209999999999994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">
        <v>3.81</v>
      </c>
      <c r="G36" s="3">
        <f t="shared" si="2"/>
        <v>7.13</v>
      </c>
      <c r="H36" s="3"/>
    </row>
    <row r="37" spans="1:8" s="10" customFormat="1" ht="11.25" customHeight="1" x14ac:dyDescent="0.2">
      <c r="A37" s="19" t="s">
        <v>56</v>
      </c>
      <c r="B37" s="20"/>
      <c r="C37" s="20"/>
      <c r="D37" s="20"/>
      <c r="E37" s="20"/>
      <c r="F37" s="21"/>
      <c r="G37" s="16">
        <f>SUM(G6:G36)</f>
        <v>739.4000000000002</v>
      </c>
      <c r="H37" s="16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2.2999999999999998</v>
      </c>
      <c r="F39" s="3">
        <v>198.3</v>
      </c>
      <c r="G39" s="3">
        <f t="shared" ref="G39" si="3">ROUND(E39*F39*B39/1000,2)</f>
        <v>166.93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2.2999999999999998</v>
      </c>
      <c r="F41" s="3">
        <v>243.98</v>
      </c>
      <c r="G41" s="3">
        <f t="shared" ref="G41" si="4">ROUND(E41*F41*B41/1000,2)</f>
        <v>205.38</v>
      </c>
      <c r="H41" s="3"/>
    </row>
    <row r="42" spans="1:8" s="10" customFormat="1" ht="11.25" customHeight="1" x14ac:dyDescent="0.2">
      <c r="A42" s="19" t="s">
        <v>62</v>
      </c>
      <c r="B42" s="20"/>
      <c r="C42" s="20"/>
      <c r="D42" s="20"/>
      <c r="E42" s="20"/>
      <c r="F42" s="21"/>
      <c r="G42" s="16">
        <f>SUM(G39:G41)</f>
        <v>372.31</v>
      </c>
      <c r="H42" s="16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0.73</v>
      </c>
      <c r="F44" s="3">
        <v>537.61</v>
      </c>
      <c r="G44" s="3">
        <f t="shared" ref="G44" si="5">ROUND(E44*F44*B44/1000,2)</f>
        <v>143.63999999999999</v>
      </c>
      <c r="H44" s="3"/>
    </row>
    <row r="45" spans="1:8" s="10" customFormat="1" ht="11.25" customHeight="1" x14ac:dyDescent="0.2">
      <c r="A45" s="19" t="s">
        <v>65</v>
      </c>
      <c r="B45" s="20"/>
      <c r="C45" s="20"/>
      <c r="D45" s="20"/>
      <c r="E45" s="20"/>
      <c r="F45" s="21"/>
      <c r="G45" s="16">
        <f>SUM(G44)</f>
        <v>143.63999999999999</v>
      </c>
      <c r="H45" s="16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4.72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9.91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8.9600000000000009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4.72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18.87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17.170000000000002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4.53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4.91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18.87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27.17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27.36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29.25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4.43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9.43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44.34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27.17</v>
      </c>
      <c r="H108" s="3"/>
    </row>
    <row r="109" spans="1:8" s="10" customFormat="1" ht="11.25" customHeight="1" x14ac:dyDescent="0.2">
      <c r="A109" s="19" t="s">
        <v>135</v>
      </c>
      <c r="B109" s="20"/>
      <c r="C109" s="20"/>
      <c r="D109" s="20"/>
      <c r="E109" s="20"/>
      <c r="F109" s="21"/>
      <c r="G109" s="16">
        <f>SUM(G49:G108)</f>
        <v>266.81</v>
      </c>
      <c r="H109" s="16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47.17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37.74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4.72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36.24</v>
      </c>
      <c r="G120" s="31">
        <v>36.24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1000</v>
      </c>
      <c r="F121" s="3">
        <v>32.729999999999997</v>
      </c>
      <c r="G121" s="3">
        <v>32.729999999999997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4.91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4.53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11.6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64.34</v>
      </c>
      <c r="G125" s="31">
        <v>64.34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8.1199999999999992</v>
      </c>
      <c r="G126" s="31">
        <v>8.1199999999999992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24.15</v>
      </c>
      <c r="G127" s="31">
        <v>24.15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66.040000000000006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46.23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56.61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48.12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28.3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8.49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10.38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1">
        <v>21.75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28.3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4.72</v>
      </c>
      <c r="H154" s="3"/>
    </row>
    <row r="155" spans="1:8" s="10" customFormat="1" ht="11.25" customHeight="1" x14ac:dyDescent="0.2">
      <c r="A155" s="19" t="s">
        <v>180</v>
      </c>
      <c r="B155" s="20"/>
      <c r="C155" s="20"/>
      <c r="D155" s="20"/>
      <c r="E155" s="20"/>
      <c r="F155" s="21"/>
      <c r="G155" s="16">
        <f>SUM(G112:G154)</f>
        <v>600.19000000000005</v>
      </c>
      <c r="H155" s="16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6</v>
      </c>
      <c r="F157" s="3">
        <v>186.86</v>
      </c>
      <c r="G157" s="31">
        <f t="shared" ref="G157" si="6">ROUND(E157*F157*B157/1000,2)</f>
        <v>410.34</v>
      </c>
      <c r="H157" s="3" t="s">
        <v>156</v>
      </c>
    </row>
    <row r="158" spans="1:8" s="10" customFormat="1" ht="11.25" customHeight="1" x14ac:dyDescent="0.2">
      <c r="A158" s="19" t="s">
        <v>183</v>
      </c>
      <c r="B158" s="20"/>
      <c r="C158" s="20"/>
      <c r="D158" s="20"/>
      <c r="E158" s="20"/>
      <c r="F158" s="21"/>
      <c r="G158" s="16">
        <f>SUM(G157)</f>
        <v>410.34</v>
      </c>
      <c r="H158" s="16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71</v>
      </c>
      <c r="E161" s="3">
        <v>1000</v>
      </c>
      <c r="F161" s="3">
        <v>367.78</v>
      </c>
      <c r="G161" s="31">
        <v>367.78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3" customFormat="1" ht="11.25" customHeight="1" x14ac:dyDescent="0.2">
      <c r="A163" s="22" t="s">
        <v>188</v>
      </c>
      <c r="B163" s="23"/>
      <c r="C163" s="23"/>
      <c r="D163" s="23"/>
      <c r="E163" s="23"/>
      <c r="F163" s="24"/>
      <c r="G163" s="17">
        <f>SUM(G160:G162)</f>
        <v>367.78</v>
      </c>
      <c r="H163" s="17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1">
        <v>16.420000000000002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9" t="s">
        <v>193</v>
      </c>
      <c r="B168" s="20"/>
      <c r="C168" s="20"/>
      <c r="D168" s="20"/>
      <c r="E168" s="20"/>
      <c r="F168" s="21"/>
      <c r="G168" s="16">
        <f>SUM(G165:G167)</f>
        <v>16.420000000000002</v>
      </c>
      <c r="H168" s="16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9" t="s">
        <v>197</v>
      </c>
      <c r="B172" s="20"/>
      <c r="C172" s="20"/>
      <c r="D172" s="20"/>
      <c r="E172" s="20"/>
      <c r="F172" s="21"/>
      <c r="G172" s="16">
        <f>SUM(G170:G171)</f>
        <v>0</v>
      </c>
      <c r="H172" s="16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1">
        <v>39.51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21.48</v>
      </c>
      <c r="H175" s="3" t="s">
        <v>200</v>
      </c>
    </row>
    <row r="176" spans="1:8" s="10" customFormat="1" ht="11.25" customHeight="1" x14ac:dyDescent="0.2">
      <c r="A176" s="19" t="s">
        <v>202</v>
      </c>
      <c r="B176" s="20"/>
      <c r="C176" s="20"/>
      <c r="D176" s="20"/>
      <c r="E176" s="20"/>
      <c r="F176" s="21"/>
      <c r="G176" s="16">
        <f>SUM(G174:G175)</f>
        <v>60.989999999999995</v>
      </c>
      <c r="H176" s="16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1">
        <v>121.48</v>
      </c>
      <c r="H178" s="3"/>
    </row>
    <row r="179" spans="1:8" s="10" customFormat="1" ht="11.25" customHeight="1" x14ac:dyDescent="0.2">
      <c r="A179" s="19" t="s">
        <v>205</v>
      </c>
      <c r="B179" s="20"/>
      <c r="C179" s="20"/>
      <c r="D179" s="20"/>
      <c r="E179" s="20"/>
      <c r="F179" s="21"/>
      <c r="G179" s="16">
        <f>SUM(G178)</f>
        <v>121.48</v>
      </c>
      <c r="H179" s="16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1">
        <v>21.95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9" t="s">
        <v>210</v>
      </c>
      <c r="B185" s="20"/>
      <c r="C185" s="20"/>
      <c r="D185" s="20"/>
      <c r="E185" s="20"/>
      <c r="F185" s="21"/>
      <c r="G185" s="16">
        <f>SUM(G182:G184)</f>
        <v>21.95</v>
      </c>
      <c r="H185" s="16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1">
        <v>12.85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1">
        <v>6.44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9" t="s">
        <v>220</v>
      </c>
      <c r="B194" s="20"/>
      <c r="C194" s="20"/>
      <c r="D194" s="20"/>
      <c r="E194" s="20"/>
      <c r="F194" s="21"/>
      <c r="G194" s="16">
        <f>SUM(G187:G193)</f>
        <v>19.29</v>
      </c>
      <c r="H194" s="16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9" t="s">
        <v>237</v>
      </c>
      <c r="B206" s="20"/>
      <c r="C206" s="20"/>
      <c r="D206" s="20"/>
      <c r="E206" s="20"/>
      <c r="F206" s="21"/>
      <c r="G206" s="16">
        <f>SUM(G196:G205)</f>
        <v>0</v>
      </c>
      <c r="H206" s="16"/>
    </row>
    <row r="207" spans="1:8" s="10" customFormat="1" ht="11.25" customHeight="1" x14ac:dyDescent="0.2">
      <c r="A207" s="19" t="s">
        <v>238</v>
      </c>
      <c r="B207" s="20"/>
      <c r="C207" s="20"/>
      <c r="D207" s="20"/>
      <c r="E207" s="20"/>
      <c r="F207" s="21"/>
      <c r="G207" s="16">
        <f>G37+G42+G45+G109+G155+G158+G163+G168+G172+G176+G179+G185+G194+G206+G4</f>
        <v>3489.56</v>
      </c>
      <c r="H207" s="16"/>
    </row>
    <row r="209" spans="1:8" hidden="1" x14ac:dyDescent="0.2">
      <c r="E209" s="4" t="s">
        <v>242</v>
      </c>
      <c r="F209" s="4">
        <f>(25.51*6+26.53*6)/12</f>
        <v>26.02</v>
      </c>
      <c r="G209" s="26">
        <f>G207*1000/F210/12</f>
        <v>26.019977511132584</v>
      </c>
      <c r="H209" s="27">
        <f>F209/G209</f>
        <v>1.0000008642923464</v>
      </c>
    </row>
    <row r="210" spans="1:8" hidden="1" x14ac:dyDescent="0.2">
      <c r="E210" s="4" t="s">
        <v>243</v>
      </c>
      <c r="F210" s="28">
        <v>11175.9</v>
      </c>
      <c r="G210" s="29">
        <f>F210*F209*12/1000</f>
        <v>3489.5630159999996</v>
      </c>
    </row>
    <row r="211" spans="1:8" hidden="1" x14ac:dyDescent="0.2">
      <c r="G211" s="26"/>
    </row>
    <row r="212" spans="1:8" hidden="1" x14ac:dyDescent="0.2">
      <c r="F212" s="4" t="s">
        <v>244</v>
      </c>
      <c r="G212" s="26">
        <f>G210-G207</f>
        <v>3.0159999996612896E-3</v>
      </c>
      <c r="H212" s="30">
        <f>G214-G207</f>
        <v>-348.95328560000007</v>
      </c>
    </row>
    <row r="213" spans="1:8" hidden="1" x14ac:dyDescent="0.2">
      <c r="G213" s="26"/>
    </row>
    <row r="214" spans="1:8" hidden="1" x14ac:dyDescent="0.2">
      <c r="G214" s="26">
        <f>G210*0.9</f>
        <v>3140.6067143999999</v>
      </c>
    </row>
    <row r="215" spans="1:8" hidden="1" x14ac:dyDescent="0.2">
      <c r="F215" s="4" t="s">
        <v>245</v>
      </c>
      <c r="G215" s="29">
        <f>G210*0.1</f>
        <v>348.95630159999996</v>
      </c>
    </row>
    <row r="216" spans="1:8" hidden="1" x14ac:dyDescent="0.2">
      <c r="G216" s="26">
        <f>SUM(G214:G215)</f>
        <v>3489.5630160000001</v>
      </c>
    </row>
    <row r="219" spans="1:8" x14ac:dyDescent="0.2">
      <c r="A219" s="36" t="s">
        <v>246</v>
      </c>
      <c r="B219" s="36"/>
      <c r="C219" s="36"/>
      <c r="D219" s="36"/>
      <c r="E219" s="36"/>
      <c r="F219" s="36"/>
      <c r="G219" s="36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tabSelected="1" workbookViewId="0">
      <selection activeCell="G1" sqref="G1:G1048576"/>
    </sheetView>
  </sheetViews>
  <sheetFormatPr defaultRowHeight="11.25" customHeight="1" x14ac:dyDescent="0.2"/>
  <cols>
    <col min="1" max="1" width="48" style="4" customWidth="1"/>
    <col min="2" max="16384" width="9.140625" style="4"/>
  </cols>
  <sheetData>
    <row r="1" spans="1:10" s="1" customFormat="1" ht="15.75" x14ac:dyDescent="0.25">
      <c r="A1" s="5" t="s">
        <v>248</v>
      </c>
    </row>
    <row r="2" spans="1:10" s="1" customFormat="1" ht="15.75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10" ht="11.25" customHeight="1" x14ac:dyDescent="0.2">
      <c r="A3" s="32" t="s">
        <v>1</v>
      </c>
      <c r="B3" s="6" t="s">
        <v>2</v>
      </c>
      <c r="C3" s="8"/>
      <c r="D3" s="32" t="s">
        <v>3</v>
      </c>
      <c r="E3" s="32" t="s">
        <v>4</v>
      </c>
      <c r="F3" s="32" t="s">
        <v>5</v>
      </c>
      <c r="G3" s="37" t="s">
        <v>6</v>
      </c>
      <c r="H3" s="32" t="s">
        <v>7</v>
      </c>
    </row>
    <row r="4" spans="1:10" ht="11.25" customHeight="1" x14ac:dyDescent="0.2">
      <c r="A4" s="25" t="s">
        <v>241</v>
      </c>
      <c r="B4" s="33"/>
      <c r="C4" s="33"/>
      <c r="D4" s="32"/>
      <c r="E4" s="32"/>
      <c r="F4" s="32"/>
      <c r="G4" s="37">
        <v>355.8</v>
      </c>
      <c r="H4" s="32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232.6</v>
      </c>
      <c r="F6" s="3">
        <v>2.4700000000000002</v>
      </c>
      <c r="G6" s="3">
        <f t="shared" ref="G6:G25" si="0">ROUND(E6*F6*B6/1000,2)</f>
        <v>171.78</v>
      </c>
      <c r="H6" s="3" t="s">
        <v>12</v>
      </c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232.6</v>
      </c>
      <c r="F7" s="3">
        <v>3.49</v>
      </c>
      <c r="G7" s="3">
        <f t="shared" si="0"/>
        <v>9.74</v>
      </c>
      <c r="H7" s="3"/>
      <c r="J7" s="4">
        <f t="shared" ref="J7:J44" si="1">ROUND(F7*1.02,2)</f>
        <v>3.56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1744.4</v>
      </c>
      <c r="F8" s="3">
        <v>2.15</v>
      </c>
      <c r="G8" s="3">
        <f t="shared" si="0"/>
        <v>195.02</v>
      </c>
      <c r="H8" s="3" t="s">
        <v>15</v>
      </c>
      <c r="J8" s="4">
        <f t="shared" si="1"/>
        <v>2.19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1744.4</v>
      </c>
      <c r="F9" s="3">
        <v>2.74</v>
      </c>
      <c r="G9" s="3">
        <f t="shared" si="0"/>
        <v>57.36</v>
      </c>
      <c r="H9" s="3"/>
      <c r="J9" s="4">
        <f t="shared" si="1"/>
        <v>2.79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102</v>
      </c>
      <c r="F10" s="3">
        <v>3.33</v>
      </c>
      <c r="G10" s="3">
        <f t="shared" si="0"/>
        <v>101.56</v>
      </c>
      <c r="H10" s="3" t="s">
        <v>15</v>
      </c>
      <c r="J10" s="4">
        <f t="shared" si="1"/>
        <v>3.4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">
        <v>21.23</v>
      </c>
      <c r="G11" s="3">
        <f t="shared" si="0"/>
        <v>56.3</v>
      </c>
      <c r="H11" s="3" t="s">
        <v>12</v>
      </c>
      <c r="J11" s="4">
        <f t="shared" si="1"/>
        <v>21.65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15.8</v>
      </c>
      <c r="F12" s="3">
        <v>3.52</v>
      </c>
      <c r="G12" s="3">
        <f t="shared" si="0"/>
        <v>16.63</v>
      </c>
      <c r="H12" s="3" t="s">
        <v>12</v>
      </c>
      <c r="J12" s="4">
        <f t="shared" si="1"/>
        <v>3.59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  <c r="J13" s="4">
        <f t="shared" si="1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184</v>
      </c>
      <c r="F14" s="3">
        <v>9.0500000000000007</v>
      </c>
      <c r="G14" s="3">
        <f t="shared" si="0"/>
        <v>1.67</v>
      </c>
      <c r="H14" s="3" t="s">
        <v>25</v>
      </c>
      <c r="J14" s="4">
        <f t="shared" si="1"/>
        <v>9.23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9403</v>
      </c>
      <c r="F15" s="3">
        <v>3.01</v>
      </c>
      <c r="G15" s="3">
        <f t="shared" si="0"/>
        <v>28.3</v>
      </c>
      <c r="H15" s="3" t="s">
        <v>25</v>
      </c>
      <c r="J15" s="4">
        <f t="shared" si="1"/>
        <v>3.07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318</v>
      </c>
      <c r="F16" s="3">
        <v>1.87</v>
      </c>
      <c r="G16" s="3">
        <f t="shared" si="0"/>
        <v>0.59</v>
      </c>
      <c r="H16" s="3" t="s">
        <v>25</v>
      </c>
      <c r="J16" s="4">
        <f t="shared" si="1"/>
        <v>1.91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4.3899999999999997</v>
      </c>
      <c r="G17" s="3">
        <f t="shared" si="0"/>
        <v>0.36</v>
      </c>
      <c r="H17" s="3" t="s">
        <v>25</v>
      </c>
      <c r="J17" s="4">
        <f t="shared" si="1"/>
        <v>4.4800000000000004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13.3</v>
      </c>
      <c r="F18" s="3">
        <v>4.37</v>
      </c>
      <c r="G18" s="3">
        <f t="shared" si="0"/>
        <v>0.12</v>
      </c>
      <c r="H18" s="3" t="s">
        <v>30</v>
      </c>
      <c r="J18" s="4">
        <f t="shared" si="1"/>
        <v>4.46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  <c r="J19" s="4">
        <f t="shared" si="1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  <c r="J20" s="4">
        <f t="shared" si="1"/>
        <v>0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">
        <v>2.69</v>
      </c>
      <c r="G21" s="3">
        <f t="shared" si="0"/>
        <v>0.27</v>
      </c>
      <c r="H21" s="3" t="s">
        <v>25</v>
      </c>
      <c r="J21" s="4">
        <f t="shared" si="1"/>
        <v>2.74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">
        <v>5.43</v>
      </c>
      <c r="G22" s="3">
        <f t="shared" si="0"/>
        <v>0.28000000000000003</v>
      </c>
      <c r="H22" s="3" t="s">
        <v>30</v>
      </c>
      <c r="J22" s="4">
        <f t="shared" si="1"/>
        <v>5.54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102</v>
      </c>
      <c r="F23" s="3">
        <v>2.69</v>
      </c>
      <c r="G23" s="3">
        <f t="shared" si="0"/>
        <v>0.27</v>
      </c>
      <c r="H23" s="3" t="s">
        <v>25</v>
      </c>
      <c r="J23" s="4">
        <f t="shared" si="1"/>
        <v>2.74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3">
        <v>2.1800000000000002</v>
      </c>
      <c r="G24" s="3">
        <f t="shared" si="0"/>
        <v>0.04</v>
      </c>
      <c r="H24" s="3" t="s">
        <v>25</v>
      </c>
      <c r="J24" s="4">
        <f t="shared" si="1"/>
        <v>2.2200000000000002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1134</v>
      </c>
      <c r="F25" s="3">
        <v>2.19</v>
      </c>
      <c r="G25" s="3">
        <f t="shared" si="0"/>
        <v>4.97</v>
      </c>
      <c r="H25" s="3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J27" s="4">
        <f t="shared" si="1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f>18.31+2</f>
        <v>20.309999999999999</v>
      </c>
      <c r="H30" s="3" t="s">
        <v>48</v>
      </c>
      <c r="J30" s="4">
        <f t="shared" si="1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J31" s="4">
        <f t="shared" si="1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900</v>
      </c>
      <c r="F32" s="3">
        <v>1.81</v>
      </c>
      <c r="G32" s="3">
        <f t="shared" ref="G32:G33" si="2">ROUND(E32*F32*B32/1000,2)</f>
        <v>1.63</v>
      </c>
      <c r="H32" s="3" t="s">
        <v>25</v>
      </c>
      <c r="J32" s="4">
        <f t="shared" si="1"/>
        <v>1.85</v>
      </c>
    </row>
    <row r="33" spans="1:10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900</v>
      </c>
      <c r="F33" s="3">
        <v>1.81</v>
      </c>
      <c r="G33" s="3">
        <f t="shared" si="2"/>
        <v>1.63</v>
      </c>
      <c r="H33" s="3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0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24</v>
      </c>
      <c r="F35" s="3">
        <v>8.9700000000000006</v>
      </c>
      <c r="G35" s="3">
        <f t="shared" ref="G35:G36" si="3">ROUND(E35*F35*B35/1000,2)</f>
        <v>78.58</v>
      </c>
      <c r="H35" s="3"/>
      <c r="J35" s="4">
        <f t="shared" si="1"/>
        <v>9.15</v>
      </c>
    </row>
    <row r="36" spans="1:10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">
        <v>3.89</v>
      </c>
      <c r="G36" s="3">
        <f t="shared" si="3"/>
        <v>7.28</v>
      </c>
      <c r="H36" s="3"/>
      <c r="J36" s="4">
        <f t="shared" si="1"/>
        <v>3.97</v>
      </c>
    </row>
    <row r="37" spans="1:10" s="10" customFormat="1" ht="11.25" customHeight="1" x14ac:dyDescent="0.2">
      <c r="A37" s="19" t="s">
        <v>56</v>
      </c>
      <c r="B37" s="20"/>
      <c r="C37" s="20"/>
      <c r="D37" s="20"/>
      <c r="E37" s="20"/>
      <c r="F37" s="21"/>
      <c r="G37" s="38">
        <f>SUM(G6:G36)</f>
        <v>754.68999999999983</v>
      </c>
      <c r="H37" s="34"/>
      <c r="J37" s="4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2.2999999999999998</v>
      </c>
      <c r="F39" s="3">
        <v>202.27</v>
      </c>
      <c r="G39" s="3">
        <f t="shared" ref="G39" si="4">ROUND(E39*F39*B39/1000,2)</f>
        <v>169.81</v>
      </c>
      <c r="H39" s="3" t="s">
        <v>12</v>
      </c>
      <c r="J39" s="4">
        <f t="shared" si="1"/>
        <v>206.32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0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2.2999999999999998</v>
      </c>
      <c r="F41" s="3">
        <v>248.86</v>
      </c>
      <c r="G41" s="3">
        <f t="shared" ref="G41" si="5">ROUND(E41*F41*B41/1000,2)</f>
        <v>208.92</v>
      </c>
      <c r="H41" s="3"/>
      <c r="J41" s="4">
        <f t="shared" si="1"/>
        <v>253.84</v>
      </c>
    </row>
    <row r="42" spans="1:10" s="10" customFormat="1" ht="11.25" customHeight="1" x14ac:dyDescent="0.2">
      <c r="A42" s="19" t="s">
        <v>62</v>
      </c>
      <c r="B42" s="20"/>
      <c r="C42" s="20"/>
      <c r="D42" s="20"/>
      <c r="E42" s="20"/>
      <c r="F42" s="21"/>
      <c r="G42" s="38">
        <f>SUM(G39:G41)</f>
        <v>378.73</v>
      </c>
      <c r="H42" s="34"/>
      <c r="J42" s="4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0.73</v>
      </c>
      <c r="F44" s="3">
        <v>548.36</v>
      </c>
      <c r="G44" s="3">
        <f t="shared" ref="G44" si="6">ROUND(E44*F44*B44/1000,2)</f>
        <v>146.11000000000001</v>
      </c>
      <c r="H44" s="3"/>
      <c r="J44" s="4">
        <f t="shared" si="1"/>
        <v>559.33000000000004</v>
      </c>
    </row>
    <row r="45" spans="1:10" s="10" customFormat="1" ht="11.25" customHeight="1" x14ac:dyDescent="0.2">
      <c r="A45" s="19" t="s">
        <v>65</v>
      </c>
      <c r="B45" s="20"/>
      <c r="C45" s="20"/>
      <c r="D45" s="20"/>
      <c r="E45" s="20"/>
      <c r="F45" s="21"/>
      <c r="G45" s="38">
        <f>SUM(G44)</f>
        <v>146.11000000000001</v>
      </c>
      <c r="H45" s="34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4.72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9.91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8.9600000000000009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4.72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18.87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17.170000000000002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4.53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4.91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18.87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27.17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27.36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29.25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5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4.43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9.43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44.34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27.17</v>
      </c>
      <c r="H108" s="3"/>
    </row>
    <row r="109" spans="1:8" s="10" customFormat="1" ht="11.25" customHeight="1" x14ac:dyDescent="0.2">
      <c r="A109" s="19" t="s">
        <v>135</v>
      </c>
      <c r="B109" s="20"/>
      <c r="C109" s="20"/>
      <c r="D109" s="20"/>
      <c r="E109" s="20"/>
      <c r="F109" s="21"/>
      <c r="G109" s="38">
        <f>SUM(G49:G108)</f>
        <v>266.81</v>
      </c>
      <c r="H109" s="3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47.17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37.74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4.72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36.24</v>
      </c>
      <c r="G120" s="3">
        <v>36.24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1000</v>
      </c>
      <c r="F121" s="3">
        <v>32.729999999999997</v>
      </c>
      <c r="G121" s="3">
        <v>32.729999999999997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4.91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4.53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11.6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64.34</v>
      </c>
      <c r="G125" s="3">
        <v>64.34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8.1199999999999992</v>
      </c>
      <c r="G126" s="3">
        <v>8.1199999999999992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24.15</v>
      </c>
      <c r="G127" s="3">
        <v>24.15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5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66.040000000000006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46.23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56.61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48.12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28.3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8.49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10.38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21.75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28.3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4.72</v>
      </c>
      <c r="H154" s="3"/>
    </row>
    <row r="155" spans="1:8" s="10" customFormat="1" ht="11.25" customHeight="1" x14ac:dyDescent="0.2">
      <c r="A155" s="19" t="s">
        <v>180</v>
      </c>
      <c r="B155" s="20"/>
      <c r="C155" s="20"/>
      <c r="D155" s="20"/>
      <c r="E155" s="20"/>
      <c r="F155" s="21"/>
      <c r="G155" s="38">
        <f>SUM(G112:G154)</f>
        <v>600.19000000000005</v>
      </c>
      <c r="H155" s="3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6</v>
      </c>
      <c r="F157" s="3">
        <f>ROUND(G157/E157/B157*1000,2)</f>
        <v>188.41</v>
      </c>
      <c r="G157" s="3">
        <v>412.62</v>
      </c>
      <c r="H157" s="3" t="s">
        <v>156</v>
      </c>
    </row>
    <row r="158" spans="1:8" s="10" customFormat="1" ht="11.25" customHeight="1" x14ac:dyDescent="0.2">
      <c r="A158" s="19" t="s">
        <v>183</v>
      </c>
      <c r="B158" s="20"/>
      <c r="C158" s="20"/>
      <c r="D158" s="20"/>
      <c r="E158" s="20"/>
      <c r="F158" s="21"/>
      <c r="G158" s="38">
        <f>SUM(G157)</f>
        <v>412.62</v>
      </c>
      <c r="H158" s="3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22</v>
      </c>
      <c r="D161" s="3" t="s">
        <v>71</v>
      </c>
      <c r="E161" s="3">
        <v>3</v>
      </c>
      <c r="F161" s="3">
        <f>ROUND(G161/E161/B161*1000,2)</f>
        <v>10216.11</v>
      </c>
      <c r="G161" s="3">
        <v>367.78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3" customFormat="1" ht="11.25" customHeight="1" x14ac:dyDescent="0.2">
      <c r="A163" s="22" t="s">
        <v>188</v>
      </c>
      <c r="B163" s="23"/>
      <c r="C163" s="23"/>
      <c r="D163" s="23"/>
      <c r="E163" s="23"/>
      <c r="F163" s="24"/>
      <c r="G163" s="39">
        <f>SUM(G160:G162)</f>
        <v>367.78</v>
      </c>
      <c r="H163" s="3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16.420000000000002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9" t="s">
        <v>193</v>
      </c>
      <c r="B168" s="20"/>
      <c r="C168" s="20"/>
      <c r="D168" s="20"/>
      <c r="E168" s="20"/>
      <c r="F168" s="21"/>
      <c r="G168" s="38">
        <f>SUM(G165:G167)</f>
        <v>16.420000000000002</v>
      </c>
      <c r="H168" s="3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9" t="s">
        <v>197</v>
      </c>
      <c r="B172" s="20"/>
      <c r="C172" s="20"/>
      <c r="D172" s="20"/>
      <c r="E172" s="20"/>
      <c r="F172" s="21"/>
      <c r="G172" s="38">
        <f>SUM(G170:G171)</f>
        <v>0</v>
      </c>
      <c r="H172" s="3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39.51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21.48</v>
      </c>
      <c r="H175" s="3" t="s">
        <v>200</v>
      </c>
    </row>
    <row r="176" spans="1:8" s="10" customFormat="1" ht="11.25" customHeight="1" x14ac:dyDescent="0.2">
      <c r="A176" s="19" t="s">
        <v>202</v>
      </c>
      <c r="B176" s="20"/>
      <c r="C176" s="20"/>
      <c r="D176" s="20"/>
      <c r="E176" s="20"/>
      <c r="F176" s="21"/>
      <c r="G176" s="38">
        <f>SUM(G174:G175)</f>
        <v>60.989999999999995</v>
      </c>
      <c r="H176" s="3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f>121.48+20</f>
        <v>141.48000000000002</v>
      </c>
      <c r="H178" s="3"/>
    </row>
    <row r="179" spans="1:8" s="10" customFormat="1" ht="11.25" customHeight="1" x14ac:dyDescent="0.2">
      <c r="A179" s="19" t="s">
        <v>205</v>
      </c>
      <c r="B179" s="20"/>
      <c r="C179" s="20"/>
      <c r="D179" s="20"/>
      <c r="E179" s="20"/>
      <c r="F179" s="21"/>
      <c r="G179" s="38">
        <f>SUM(G178)</f>
        <v>141.48000000000002</v>
      </c>
      <c r="H179" s="3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f>21.95+17.38-2.28</f>
        <v>37.049999999999997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9" t="s">
        <v>210</v>
      </c>
      <c r="B185" s="20"/>
      <c r="C185" s="20"/>
      <c r="D185" s="20"/>
      <c r="E185" s="20"/>
      <c r="F185" s="21"/>
      <c r="G185" s="38">
        <f>SUM(G182:G184)</f>
        <v>37.049999999999997</v>
      </c>
      <c r="H185" s="3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12.85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6.44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9" t="s">
        <v>220</v>
      </c>
      <c r="B194" s="20"/>
      <c r="C194" s="20"/>
      <c r="D194" s="20"/>
      <c r="E194" s="20"/>
      <c r="F194" s="21"/>
      <c r="G194" s="38">
        <f>SUM(G187:G193)</f>
        <v>19.29</v>
      </c>
      <c r="H194" s="3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9" t="s">
        <v>237</v>
      </c>
      <c r="B206" s="20"/>
      <c r="C206" s="20"/>
      <c r="D206" s="20"/>
      <c r="E206" s="20"/>
      <c r="F206" s="21"/>
      <c r="G206" s="38">
        <f>SUM(G196:G205)</f>
        <v>0</v>
      </c>
      <c r="H206" s="34"/>
    </row>
    <row r="207" spans="1:8" s="10" customFormat="1" ht="11.25" customHeight="1" x14ac:dyDescent="0.2">
      <c r="A207" s="19" t="s">
        <v>238</v>
      </c>
      <c r="B207" s="20"/>
      <c r="C207" s="20"/>
      <c r="D207" s="20"/>
      <c r="E207" s="20"/>
      <c r="F207" s="21"/>
      <c r="G207" s="38">
        <f>G37+G42+G45+G109+G155+G158+G163+G168+G172+G176+G179+G185+G194+G206+G4</f>
        <v>3557.9599999999996</v>
      </c>
      <c r="H207" s="34"/>
    </row>
    <row r="209" spans="1:8" ht="11.25" customHeight="1" x14ac:dyDescent="0.2">
      <c r="E209" s="4" t="s">
        <v>242</v>
      </c>
      <c r="F209" s="4">
        <v>26.53</v>
      </c>
      <c r="G209" s="26">
        <f>G207*1000/F210/12</f>
        <v>26.530003549304009</v>
      </c>
      <c r="H209" s="27">
        <f>F209/G209</f>
        <v>0.99999986621547177</v>
      </c>
    </row>
    <row r="210" spans="1:8" ht="11.25" customHeight="1" x14ac:dyDescent="0.2">
      <c r="E210" s="4" t="s">
        <v>243</v>
      </c>
      <c r="F210" s="28">
        <v>11175.9</v>
      </c>
      <c r="G210" s="26">
        <f>F210*F209*12/1000</f>
        <v>3557.9595239999999</v>
      </c>
    </row>
    <row r="211" spans="1:8" ht="11.25" customHeight="1" x14ac:dyDescent="0.2">
      <c r="G211" s="26"/>
    </row>
    <row r="212" spans="1:8" ht="11.25" customHeight="1" x14ac:dyDescent="0.2">
      <c r="F212" s="4" t="s">
        <v>244</v>
      </c>
      <c r="G212" s="26">
        <f>G210-G207</f>
        <v>-4.7599999970771023E-4</v>
      </c>
      <c r="H212" s="30">
        <f>G214-G207</f>
        <v>-355.79642839999951</v>
      </c>
    </row>
    <row r="213" spans="1:8" ht="11.25" customHeight="1" x14ac:dyDescent="0.2">
      <c r="G213" s="26"/>
    </row>
    <row r="214" spans="1:8" ht="11.25" customHeight="1" x14ac:dyDescent="0.2">
      <c r="G214" s="26">
        <f>G210*0.9</f>
        <v>3202.1635716000001</v>
      </c>
    </row>
    <row r="215" spans="1:8" ht="11.25" customHeight="1" x14ac:dyDescent="0.2">
      <c r="F215" s="4" t="s">
        <v>245</v>
      </c>
      <c r="G215" s="26">
        <f>G210*0.1</f>
        <v>355.79595240000003</v>
      </c>
    </row>
    <row r="216" spans="1:8" ht="11.25" customHeight="1" x14ac:dyDescent="0.2">
      <c r="G216" s="26">
        <f>SUM(G214:G215)</f>
        <v>3557.9595239999999</v>
      </c>
    </row>
    <row r="219" spans="1:8" ht="11.25" customHeight="1" x14ac:dyDescent="0.2">
      <c r="A219" s="36" t="s">
        <v>249</v>
      </c>
      <c r="B219" s="36"/>
      <c r="C219" s="36"/>
      <c r="D219" s="36"/>
      <c r="E219" s="36"/>
      <c r="F219" s="36"/>
      <c r="G219" s="36" t="s">
        <v>250</v>
      </c>
    </row>
    <row r="221" spans="1:8" ht="11.25" customHeight="1" x14ac:dyDescent="0.2">
      <c r="A221" s="36" t="s">
        <v>251</v>
      </c>
      <c r="B221" s="36"/>
      <c r="C221" s="36"/>
      <c r="D221" s="36"/>
      <c r="E221" s="36"/>
      <c r="F221" s="36"/>
      <c r="G221" s="36" t="s">
        <v>252</v>
      </c>
    </row>
    <row r="228" spans="1:1" ht="11.25" customHeight="1" x14ac:dyDescent="0.2">
      <c r="A228" s="4" t="s">
        <v>253</v>
      </c>
    </row>
    <row r="229" spans="1:1" ht="11.25" customHeight="1" x14ac:dyDescent="0.2">
      <c r="A229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2017-05-02T12:02:11Z</dcterms:modified>
</cp:coreProperties>
</file>