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28800" windowHeight="11910" firstSheet="2" activeTab="2"/>
  </bookViews>
  <sheets>
    <sheet name="Лист1" sheetId="1" state="hidden" r:id="rId1"/>
    <sheet name="2016" sheetId="2" state="hidden" r:id="rId2"/>
    <sheet name="2017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78" i="3" l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6" i="3"/>
  <c r="M37" i="3"/>
  <c r="M38" i="3" s="1"/>
  <c r="G102" i="3"/>
  <c r="G100" i="3"/>
  <c r="G134" i="3"/>
  <c r="G133" i="3"/>
  <c r="G132" i="3"/>
  <c r="G131" i="3"/>
  <c r="G153" i="3"/>
  <c r="G182" i="3"/>
  <c r="G185" i="3" s="1"/>
  <c r="G138" i="3"/>
  <c r="G128" i="3"/>
  <c r="G155" i="3" s="1"/>
  <c r="G117" i="3"/>
  <c r="G101" i="3"/>
  <c r="G85" i="3"/>
  <c r="G77" i="3"/>
  <c r="G75" i="3"/>
  <c r="G67" i="3"/>
  <c r="G62" i="3"/>
  <c r="G175" i="3"/>
  <c r="G176" i="3" s="1"/>
  <c r="G187" i="3"/>
  <c r="G4" i="3"/>
  <c r="F157" i="3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/>
  <c r="G194" i="3"/>
  <c r="G179" i="3"/>
  <c r="G172" i="3"/>
  <c r="G168" i="3"/>
  <c r="G158" i="3"/>
  <c r="G108" i="3"/>
  <c r="G107" i="3"/>
  <c r="G96" i="3"/>
  <c r="G93" i="3"/>
  <c r="G91" i="3"/>
  <c r="G109" i="3" s="1"/>
  <c r="G44" i="3"/>
  <c r="G45" i="3" s="1"/>
  <c r="G41" i="3"/>
  <c r="G39" i="3"/>
  <c r="G36" i="3"/>
  <c r="G35" i="3"/>
  <c r="G33" i="3"/>
  <c r="G32" i="3"/>
  <c r="G31" i="3"/>
  <c r="G28" i="3"/>
  <c r="G27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l="1"/>
  <c r="G42" i="3"/>
  <c r="G210" i="3"/>
  <c r="G157" i="2"/>
  <c r="G4" i="2"/>
  <c r="G91" i="2"/>
  <c r="G93" i="2"/>
  <c r="G96" i="2"/>
  <c r="G108" i="2"/>
  <c r="G107" i="2"/>
  <c r="G214" i="3" l="1"/>
  <c r="G215" i="3"/>
  <c r="G161" i="2"/>
  <c r="G163" i="2" s="1"/>
  <c r="G158" i="2"/>
  <c r="G44" i="2"/>
  <c r="G45" i="2" s="1"/>
  <c r="G41" i="2"/>
  <c r="G39" i="2"/>
  <c r="G7" i="2"/>
  <c r="G37" i="2" s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F209" i="2"/>
  <c r="G210" i="2" s="1"/>
  <c r="G206" i="2"/>
  <c r="G194" i="2"/>
  <c r="G185" i="2"/>
  <c r="G179" i="2"/>
  <c r="G176" i="2"/>
  <c r="G172" i="2"/>
  <c r="G168" i="2"/>
  <c r="G155" i="2"/>
  <c r="G109" i="2"/>
  <c r="G42" i="2"/>
  <c r="G216" i="3" l="1"/>
  <c r="G207" i="2"/>
  <c r="G209" i="2" s="1"/>
  <c r="H209" i="2" s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14" i="2"/>
  <c r="G212" i="2"/>
  <c r="G215" i="2"/>
  <c r="G216" i="2" l="1"/>
  <c r="H212" i="2"/>
  <c r="F161" i="3" l="1"/>
  <c r="G163" i="3"/>
  <c r="G207" i="3" s="1"/>
  <c r="G212" i="3" l="1"/>
  <c r="H212" i="3"/>
  <c r="G209" i="3"/>
  <c r="H209" i="3" s="1"/>
</calcChain>
</file>

<file path=xl/sharedStrings.xml><?xml version="1.0" encoding="utf-8"?>
<sst xmlns="http://schemas.openxmlformats.org/spreadsheetml/2006/main" count="1923" uniqueCount="255">
  <si>
    <t>Мусы Джалиля ул., д.38,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</si>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</sst>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/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4" fontId="2" fillId="2" borderId="0" xfId="0" applyNumberFormat="1" applyFont="1" applyFill="1"/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6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33" sqref="A33"/>
    </sheetView>
  </sheetViews>
  <sheetFormatPr defaultRowHeight="11.25" customHeight="1" x14ac:dyDescent="0.2"/>
  <cols>
    <col min="1" max="1" width="42.140625" style="4" customWidth="1"/>
    <col min="2" max="2" width="4.28515625" style="4" customWidth="1"/>
    <col min="3" max="3" width="20.140625" style="4" customWidth="1"/>
    <col min="4" max="7" width="9.140625" style="4"/>
    <col min="8" max="8" width="24.7109375" style="4" customWidth="1"/>
    <col min="9" max="16384" width="9.140625" style="4"/>
  </cols>
  <sheetData>
    <row r="1" spans="1:8" s="1" customFormat="1" ht="15.75" x14ac:dyDescent="0.25">
      <c r="A1" s="5" t="s">
        <v>239</v>
      </c>
    </row>
    <row r="2" spans="1:8" s="1" customFormat="1" ht="15.75" x14ac:dyDescent="0.25">
      <c r="A2" s="43" t="s">
        <v>0</v>
      </c>
      <c r="B2" s="43"/>
      <c r="C2" s="43"/>
      <c r="D2" s="43"/>
      <c r="E2" s="43"/>
      <c r="F2" s="43"/>
      <c r="G2" s="43"/>
      <c r="H2" s="43"/>
    </row>
    <row r="3" spans="1:8" ht="67.5" x14ac:dyDescent="0.2">
      <c r="A3" s="2" t="s">
        <v>1</v>
      </c>
      <c r="B3" s="46" t="s">
        <v>2</v>
      </c>
      <c r="C3" s="46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">
      <c r="A4" s="42" t="s">
        <v>8</v>
      </c>
      <c r="B4" s="42"/>
      <c r="C4" s="42"/>
      <c r="D4" s="42"/>
      <c r="E4" s="42"/>
      <c r="F4" s="42"/>
      <c r="G4" s="42"/>
      <c r="H4" s="42"/>
    </row>
    <row r="5" spans="1:8" ht="22.5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309.10000000000002</v>
      </c>
      <c r="F5" s="3">
        <v>2.2799999999999998</v>
      </c>
      <c r="G5" s="3">
        <v>210.72</v>
      </c>
      <c r="H5" s="3" t="s">
        <v>12</v>
      </c>
    </row>
    <row r="6" spans="1:8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309.10000000000002</v>
      </c>
      <c r="F6" s="3">
        <v>3.23</v>
      </c>
      <c r="G6" s="3">
        <v>11.981</v>
      </c>
      <c r="H6" s="3"/>
    </row>
    <row r="7" spans="1:8" ht="22.5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3090.9</v>
      </c>
      <c r="F7" s="3">
        <v>1.99</v>
      </c>
      <c r="G7" s="3">
        <v>319.846</v>
      </c>
      <c r="H7" s="3" t="s">
        <v>15</v>
      </c>
    </row>
    <row r="8" spans="1:8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3090.9</v>
      </c>
      <c r="F8" s="3">
        <v>2.54</v>
      </c>
      <c r="G8" s="3">
        <v>94.210999999999999</v>
      </c>
      <c r="H8" s="3"/>
    </row>
    <row r="9" spans="1:8" ht="22.5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459.4</v>
      </c>
      <c r="F9" s="3">
        <v>3.08</v>
      </c>
      <c r="G9" s="3">
        <v>423.07100000000003</v>
      </c>
      <c r="H9" s="3" t="s">
        <v>15</v>
      </c>
    </row>
    <row r="10" spans="1:8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66</v>
      </c>
      <c r="F10" s="3">
        <v>19.63</v>
      </c>
      <c r="G10" s="3">
        <v>67.37</v>
      </c>
      <c r="H10" s="3" t="s">
        <v>12</v>
      </c>
    </row>
    <row r="11" spans="1:8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12.9</v>
      </c>
      <c r="F11" s="3">
        <v>3.25</v>
      </c>
      <c r="G11" s="3">
        <v>12.536</v>
      </c>
      <c r="H11" s="3" t="s">
        <v>12</v>
      </c>
    </row>
    <row r="12" spans="1:8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170.1</v>
      </c>
      <c r="F13" s="3">
        <v>8.3699999999999992</v>
      </c>
      <c r="G13" s="3">
        <v>1.4239999999999999</v>
      </c>
      <c r="H13" s="3" t="s">
        <v>25</v>
      </c>
    </row>
    <row r="14" spans="1:8" x14ac:dyDescent="0.2">
      <c r="A14" s="3" t="s">
        <v>26</v>
      </c>
      <c r="B14" s="3">
        <v>1</v>
      </c>
      <c r="C14" s="3" t="s">
        <v>10</v>
      </c>
      <c r="D14" s="3" t="s">
        <v>19</v>
      </c>
      <c r="E14" s="3">
        <v>0</v>
      </c>
      <c r="F14" s="3">
        <v>0</v>
      </c>
      <c r="G14" s="3">
        <v>0</v>
      </c>
      <c r="H14" s="3" t="s">
        <v>25</v>
      </c>
    </row>
    <row r="15" spans="1:8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528</v>
      </c>
      <c r="F15" s="3">
        <v>1.73</v>
      </c>
      <c r="G15" s="3">
        <v>0.91300000000000003</v>
      </c>
      <c r="H15" s="3" t="s">
        <v>25</v>
      </c>
    </row>
    <row r="16" spans="1:8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699.6</v>
      </c>
      <c r="F16" s="3">
        <v>4.0599999999999996</v>
      </c>
      <c r="G16" s="3">
        <v>2.84</v>
      </c>
      <c r="H16" s="3" t="s">
        <v>25</v>
      </c>
    </row>
    <row r="17" spans="1:8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27.7</v>
      </c>
      <c r="F17" s="3">
        <v>4.04</v>
      </c>
      <c r="G17" s="3">
        <v>0.224</v>
      </c>
      <c r="H17" s="3" t="s">
        <v>30</v>
      </c>
    </row>
    <row r="18" spans="1:8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43.2</v>
      </c>
      <c r="F19" s="3">
        <v>2.61</v>
      </c>
      <c r="G19" s="3">
        <v>0.113</v>
      </c>
      <c r="H19" s="3" t="s">
        <v>25</v>
      </c>
    </row>
    <row r="20" spans="1:8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32.6</v>
      </c>
      <c r="F20" s="3">
        <v>2.4900000000000002</v>
      </c>
      <c r="G20" s="3">
        <v>8.1000000000000003E-2</v>
      </c>
      <c r="H20" s="3" t="s">
        <v>25</v>
      </c>
    </row>
    <row r="21" spans="1:8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39.6</v>
      </c>
      <c r="F21" s="3">
        <v>5.0199999999999996</v>
      </c>
      <c r="G21" s="3">
        <v>0.19900000000000001</v>
      </c>
      <c r="H21" s="3" t="s">
        <v>30</v>
      </c>
    </row>
    <row r="22" spans="1:8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32.6</v>
      </c>
      <c r="F22" s="3">
        <v>2.4900000000000002</v>
      </c>
      <c r="G22" s="3">
        <v>8.1000000000000003E-2</v>
      </c>
      <c r="H22" s="3" t="s">
        <v>25</v>
      </c>
    </row>
    <row r="23" spans="1:8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19.399999999999999</v>
      </c>
      <c r="F23" s="3">
        <v>2.02</v>
      </c>
      <c r="G23" s="3">
        <v>3.9E-2</v>
      </c>
      <c r="H23" s="3" t="s">
        <v>25</v>
      </c>
    </row>
    <row r="24" spans="1:8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1232</v>
      </c>
      <c r="F24" s="3">
        <v>2.0299999999999998</v>
      </c>
      <c r="G24" s="3">
        <v>5.0019999999999998</v>
      </c>
      <c r="H24" s="3" t="s">
        <v>30</v>
      </c>
    </row>
    <row r="25" spans="1:8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22.5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22.5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18.760000000000002</v>
      </c>
      <c r="H29" s="3" t="s">
        <v>48</v>
      </c>
    </row>
    <row r="30" spans="1:8" ht="22.5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976</v>
      </c>
      <c r="F31" s="3">
        <v>1.67</v>
      </c>
      <c r="G31" s="3">
        <v>1.63</v>
      </c>
      <c r="H31" s="3" t="s">
        <v>25</v>
      </c>
    </row>
    <row r="32" spans="1:8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871</v>
      </c>
      <c r="F32" s="3">
        <v>1.67</v>
      </c>
      <c r="G32" s="3">
        <v>1.4550000000000001</v>
      </c>
      <c r="H32" s="3" t="s">
        <v>25</v>
      </c>
    </row>
    <row r="33" spans="1:8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30</v>
      </c>
      <c r="F34" s="3">
        <v>8.2899999999999991</v>
      </c>
      <c r="G34" s="3">
        <v>90.775999999999996</v>
      </c>
      <c r="H34" s="3"/>
    </row>
    <row r="35" spans="1:8" ht="22.5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108.2</v>
      </c>
      <c r="F35" s="3">
        <v>3.59</v>
      </c>
      <c r="G35" s="3">
        <v>9.3230000000000004</v>
      </c>
      <c r="H35" s="3"/>
    </row>
    <row r="36" spans="1:8" s="10" customFormat="1" ht="12.75" x14ac:dyDescent="0.2">
      <c r="A36" s="41" t="s">
        <v>56</v>
      </c>
      <c r="B36" s="41"/>
      <c r="C36" s="41"/>
      <c r="D36" s="41"/>
      <c r="E36" s="41"/>
      <c r="F36" s="41"/>
      <c r="G36" s="9">
        <f>SUM(G5:G35)</f>
        <v>1272.595</v>
      </c>
      <c r="H36" s="9"/>
    </row>
    <row r="37" spans="1:8" x14ac:dyDescent="0.2">
      <c r="A37" s="42" t="s">
        <v>57</v>
      </c>
      <c r="B37" s="42"/>
      <c r="C37" s="42"/>
      <c r="D37" s="42"/>
      <c r="E37" s="42"/>
      <c r="F37" s="42"/>
      <c r="G37" s="42"/>
      <c r="H37" s="42"/>
    </row>
    <row r="38" spans="1:8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3.1</v>
      </c>
      <c r="F38" s="3">
        <v>216.31</v>
      </c>
      <c r="G38" s="3">
        <v>244.755</v>
      </c>
      <c r="H38" s="3" t="s">
        <v>12</v>
      </c>
    </row>
    <row r="39" spans="1:8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3.1</v>
      </c>
      <c r="F40" s="3">
        <v>227.45</v>
      </c>
      <c r="G40" s="3">
        <v>257.36</v>
      </c>
      <c r="H40" s="3"/>
    </row>
    <row r="41" spans="1:8" s="10" customFormat="1" ht="12.75" x14ac:dyDescent="0.2">
      <c r="A41" s="41" t="s">
        <v>62</v>
      </c>
      <c r="B41" s="41"/>
      <c r="C41" s="41"/>
      <c r="D41" s="41"/>
      <c r="E41" s="41"/>
      <c r="F41" s="41"/>
      <c r="G41" s="9">
        <f>SUM(G38:G40)</f>
        <v>502.11500000000001</v>
      </c>
      <c r="H41" s="9"/>
    </row>
    <row r="42" spans="1:8" x14ac:dyDescent="0.2">
      <c r="A42" s="42" t="s">
        <v>63</v>
      </c>
      <c r="B42" s="42"/>
      <c r="C42" s="42"/>
      <c r="D42" s="42"/>
      <c r="E42" s="42"/>
      <c r="F42" s="42"/>
      <c r="G42" s="42"/>
      <c r="H42" s="42"/>
    </row>
    <row r="43" spans="1:8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29.9</v>
      </c>
      <c r="F43" s="3">
        <v>17.71</v>
      </c>
      <c r="G43" s="3">
        <v>193.27799999999999</v>
      </c>
      <c r="H43" s="3"/>
    </row>
    <row r="44" spans="1:8" s="10" customFormat="1" ht="12.75" x14ac:dyDescent="0.2">
      <c r="A44" s="41" t="s">
        <v>65</v>
      </c>
      <c r="B44" s="41"/>
      <c r="C44" s="41"/>
      <c r="D44" s="41"/>
      <c r="E44" s="41"/>
      <c r="F44" s="41"/>
      <c r="G44" s="9">
        <f>SUM(G43)</f>
        <v>193.27799999999999</v>
      </c>
      <c r="H44" s="9"/>
    </row>
    <row r="45" spans="1:8" x14ac:dyDescent="0.2">
      <c r="A45" s="42" t="s">
        <v>66</v>
      </c>
      <c r="B45" s="42"/>
      <c r="C45" s="42"/>
      <c r="D45" s="42"/>
      <c r="E45" s="42"/>
      <c r="F45" s="42"/>
      <c r="G45" s="42"/>
      <c r="H45" s="42"/>
    </row>
    <row r="46" spans="1:8" x14ac:dyDescent="0.2">
      <c r="A46" s="42" t="s">
        <v>67</v>
      </c>
      <c r="B46" s="42"/>
      <c r="C46" s="42"/>
      <c r="D46" s="42"/>
      <c r="E46" s="42"/>
      <c r="F46" s="42"/>
      <c r="G46" s="42"/>
      <c r="H46" s="42"/>
    </row>
    <row r="47" spans="1:8" x14ac:dyDescent="0.2">
      <c r="A47" s="42" t="s">
        <v>68</v>
      </c>
      <c r="B47" s="42"/>
      <c r="C47" s="42"/>
      <c r="D47" s="42"/>
      <c r="E47" s="42"/>
      <c r="F47" s="42"/>
      <c r="G47" s="42"/>
      <c r="H47" s="11"/>
    </row>
    <row r="48" spans="1:8" ht="45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45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45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45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0</v>
      </c>
      <c r="H53" s="3" t="s">
        <v>72</v>
      </c>
    </row>
    <row r="54" spans="1:8" ht="45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45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22.5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45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45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45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45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22.5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2.2000000000000002</v>
      </c>
      <c r="H61" s="3" t="s">
        <v>81</v>
      </c>
    </row>
    <row r="62" spans="1:8" ht="45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45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4.63</v>
      </c>
      <c r="H65" s="3" t="s">
        <v>72</v>
      </c>
    </row>
    <row r="66" spans="1:8" ht="45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4.1900000000000004</v>
      </c>
      <c r="H66" s="3" t="s">
        <v>72</v>
      </c>
    </row>
    <row r="67" spans="1:8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45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45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22.5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22.5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45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2.2000000000000002</v>
      </c>
      <c r="H73" s="3" t="s">
        <v>72</v>
      </c>
    </row>
    <row r="74" spans="1:8" ht="45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8.82</v>
      </c>
      <c r="H74" s="3" t="s">
        <v>72</v>
      </c>
    </row>
    <row r="75" spans="1:8" ht="22.5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45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9.9</v>
      </c>
      <c r="H76" s="3" t="s">
        <v>72</v>
      </c>
    </row>
    <row r="77" spans="1:8" x14ac:dyDescent="0.2">
      <c r="A77" s="44" t="s">
        <v>103</v>
      </c>
      <c r="B77" s="45"/>
      <c r="C77" s="45"/>
      <c r="D77" s="45"/>
      <c r="E77" s="45"/>
      <c r="F77" s="45"/>
      <c r="G77" s="7"/>
      <c r="H77" s="8"/>
    </row>
    <row r="78" spans="1:8" ht="22.5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2.12</v>
      </c>
      <c r="H78" s="3" t="s">
        <v>81</v>
      </c>
    </row>
    <row r="79" spans="1:8" ht="22.5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22.5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2.29</v>
      </c>
      <c r="H80" s="3" t="s">
        <v>81</v>
      </c>
    </row>
    <row r="81" spans="1:8" ht="22.5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22.5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x14ac:dyDescent="0.2">
      <c r="A83" s="44" t="s">
        <v>109</v>
      </c>
      <c r="B83" s="45"/>
      <c r="C83" s="45"/>
      <c r="D83" s="45"/>
      <c r="E83" s="45"/>
      <c r="F83" s="45"/>
      <c r="G83" s="7"/>
      <c r="H83" s="8"/>
    </row>
    <row r="84" spans="1:8" ht="45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8.82</v>
      </c>
      <c r="H84" s="3" t="s">
        <v>72</v>
      </c>
    </row>
    <row r="85" spans="1:8" ht="45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45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45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45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45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45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22.04</v>
      </c>
      <c r="H90" s="3" t="s">
        <v>72</v>
      </c>
    </row>
    <row r="91" spans="1:8" ht="45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45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12.78</v>
      </c>
      <c r="H92" s="3" t="s">
        <v>72</v>
      </c>
    </row>
    <row r="93" spans="1:8" ht="45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45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45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13.66</v>
      </c>
      <c r="H95" s="3" t="s">
        <v>72</v>
      </c>
    </row>
    <row r="96" spans="1:8" ht="45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45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2.34</v>
      </c>
      <c r="H99" s="3" t="s">
        <v>126</v>
      </c>
    </row>
    <row r="100" spans="1:8" ht="33.75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2.0699999999999998</v>
      </c>
      <c r="H100" s="3" t="s">
        <v>126</v>
      </c>
    </row>
    <row r="101" spans="1:8" ht="33.75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4.41</v>
      </c>
      <c r="H101" s="3" t="s">
        <v>126</v>
      </c>
    </row>
    <row r="102" spans="1:8" ht="22.5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44.08</v>
      </c>
      <c r="H106" s="3"/>
    </row>
    <row r="107" spans="1:8" ht="22.5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22.04</v>
      </c>
      <c r="H107" s="3"/>
    </row>
    <row r="108" spans="1:8" s="10" customFormat="1" ht="12.75" x14ac:dyDescent="0.2">
      <c r="A108" s="41" t="s">
        <v>135</v>
      </c>
      <c r="B108" s="41"/>
      <c r="C108" s="41"/>
      <c r="D108" s="41"/>
      <c r="E108" s="41"/>
      <c r="F108" s="41"/>
      <c r="G108" s="9">
        <f>SUM(G48:G107)</f>
        <v>168.58999999999997</v>
      </c>
      <c r="H108" s="9"/>
    </row>
    <row r="109" spans="1:8" x14ac:dyDescent="0.2">
      <c r="A109" s="42" t="s">
        <v>103</v>
      </c>
      <c r="B109" s="42"/>
      <c r="C109" s="42"/>
      <c r="D109" s="42"/>
      <c r="E109" s="42"/>
      <c r="F109" s="42"/>
      <c r="G109" s="42"/>
      <c r="H109" s="42"/>
    </row>
    <row r="110" spans="1:8" x14ac:dyDescent="0.2">
      <c r="A110" s="42" t="s">
        <v>136</v>
      </c>
      <c r="B110" s="42"/>
      <c r="C110" s="42"/>
      <c r="D110" s="42"/>
      <c r="E110" s="42"/>
      <c r="F110" s="42"/>
      <c r="G110" s="42"/>
      <c r="H110" s="42"/>
    </row>
    <row r="111" spans="1:8" ht="22.5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22.5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22.5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33.75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22.04</v>
      </c>
      <c r="H114" s="3" t="s">
        <v>126</v>
      </c>
    </row>
    <row r="115" spans="1:8" ht="33.75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17.63</v>
      </c>
      <c r="H115" s="3" t="s">
        <v>126</v>
      </c>
    </row>
    <row r="116" spans="1:8" ht="33.75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2.2000000000000002</v>
      </c>
      <c r="H116" s="3" t="s">
        <v>126</v>
      </c>
    </row>
    <row r="117" spans="1:8" ht="33.75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33.75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45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4.41</v>
      </c>
      <c r="G119" s="3">
        <v>4.41</v>
      </c>
      <c r="H119" s="3" t="s">
        <v>126</v>
      </c>
    </row>
    <row r="120" spans="1:8" ht="45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15.29</v>
      </c>
      <c r="H120" s="3" t="s">
        <v>126</v>
      </c>
    </row>
    <row r="121" spans="1:8" ht="22.5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2.29</v>
      </c>
      <c r="H121" s="3" t="s">
        <v>81</v>
      </c>
    </row>
    <row r="122" spans="1:8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2.12</v>
      </c>
      <c r="H122" s="3"/>
    </row>
    <row r="123" spans="1:8" ht="33.75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13.61</v>
      </c>
      <c r="H123" s="3" t="s">
        <v>126</v>
      </c>
    </row>
    <row r="124" spans="1:8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56.21</v>
      </c>
      <c r="G124" s="3">
        <v>56.21</v>
      </c>
      <c r="H124" s="3"/>
    </row>
    <row r="125" spans="1:8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4.41</v>
      </c>
      <c r="G125" s="3">
        <v>4.41</v>
      </c>
      <c r="H125" s="3"/>
    </row>
    <row r="126" spans="1:8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126.57</v>
      </c>
      <c r="G126" s="3">
        <v>126.57</v>
      </c>
      <c r="H126" s="3"/>
    </row>
    <row r="127" spans="1:8" ht="33.75" x14ac:dyDescent="0.2">
      <c r="A127" s="3" t="s">
        <v>153</v>
      </c>
      <c r="B127" s="3">
        <v>1</v>
      </c>
      <c r="C127" s="3" t="s">
        <v>126</v>
      </c>
      <c r="D127" s="3" t="s">
        <v>19</v>
      </c>
      <c r="E127" s="3">
        <v>0</v>
      </c>
      <c r="F127" s="3">
        <v>0</v>
      </c>
      <c r="G127" s="3">
        <v>2.34</v>
      </c>
      <c r="H127" s="3" t="s">
        <v>126</v>
      </c>
    </row>
    <row r="128" spans="1:8" ht="33.75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33.75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30.85</v>
      </c>
      <c r="H130" s="3" t="s">
        <v>126</v>
      </c>
    </row>
    <row r="131" spans="1:8" ht="33.75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21.6</v>
      </c>
      <c r="H131" s="3" t="s">
        <v>126</v>
      </c>
    </row>
    <row r="132" spans="1:8" ht="33.75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26.45</v>
      </c>
      <c r="H132" s="3" t="s">
        <v>126</v>
      </c>
    </row>
    <row r="133" spans="1:8" ht="45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22.48</v>
      </c>
      <c r="H133" s="3" t="s">
        <v>126</v>
      </c>
    </row>
    <row r="134" spans="1:8" ht="33.75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13.22</v>
      </c>
      <c r="H134" s="3" t="s">
        <v>126</v>
      </c>
    </row>
    <row r="135" spans="1:8" ht="33.75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3.97</v>
      </c>
      <c r="H135" s="3" t="s">
        <v>126</v>
      </c>
    </row>
    <row r="136" spans="1:8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4.8499999999999996</v>
      </c>
      <c r="H137" s="3"/>
    </row>
    <row r="138" spans="1:8" ht="22.5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32.99</v>
      </c>
      <c r="H138" s="3"/>
    </row>
    <row r="139" spans="1:8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22.5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22.5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13.22</v>
      </c>
      <c r="H152" s="3"/>
    </row>
    <row r="153" spans="1:8" ht="22.5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2.2000000000000002</v>
      </c>
      <c r="H153" s="3"/>
    </row>
    <row r="154" spans="1:8" s="10" customFormat="1" ht="12.75" x14ac:dyDescent="0.2">
      <c r="A154" s="41" t="s">
        <v>180</v>
      </c>
      <c r="B154" s="41"/>
      <c r="C154" s="41"/>
      <c r="D154" s="41"/>
      <c r="E154" s="41"/>
      <c r="F154" s="41"/>
      <c r="G154" s="9">
        <f>SUM(G111:G153)</f>
        <v>440.9500000000001</v>
      </c>
      <c r="H154" s="9"/>
    </row>
    <row r="155" spans="1:8" x14ac:dyDescent="0.2">
      <c r="A155" s="42" t="s">
        <v>181</v>
      </c>
      <c r="B155" s="42"/>
      <c r="C155" s="42"/>
      <c r="D155" s="42"/>
      <c r="E155" s="42"/>
      <c r="F155" s="42"/>
      <c r="G155" s="42"/>
      <c r="H155" s="42"/>
    </row>
    <row r="156" spans="1:8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9</v>
      </c>
      <c r="F156" s="3">
        <v>489.38</v>
      </c>
      <c r="G156" s="3">
        <v>1607.6130000000001</v>
      </c>
      <c r="H156" s="3" t="s">
        <v>156</v>
      </c>
    </row>
    <row r="157" spans="1:8" s="10" customFormat="1" ht="12.75" x14ac:dyDescent="0.2">
      <c r="A157" s="41" t="s">
        <v>183</v>
      </c>
      <c r="B157" s="41"/>
      <c r="C157" s="41"/>
      <c r="D157" s="41"/>
      <c r="E157" s="41"/>
      <c r="F157" s="41"/>
      <c r="G157" s="9">
        <f>SUM(G156)</f>
        <v>1607.6130000000001</v>
      </c>
      <c r="H157" s="9"/>
    </row>
    <row r="158" spans="1:8" x14ac:dyDescent="0.2">
      <c r="A158" s="42" t="s">
        <v>184</v>
      </c>
      <c r="B158" s="42"/>
      <c r="C158" s="42"/>
      <c r="D158" s="42"/>
      <c r="E158" s="42"/>
      <c r="F158" s="42"/>
      <c r="G158" s="42"/>
      <c r="H158" s="42"/>
    </row>
    <row r="159" spans="1:8" ht="22.5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22.5" x14ac:dyDescent="0.2">
      <c r="A160" s="3" t="s">
        <v>186</v>
      </c>
      <c r="B160" s="3">
        <v>12</v>
      </c>
      <c r="C160" s="3" t="s">
        <v>10</v>
      </c>
      <c r="D160" s="3" t="s">
        <v>71</v>
      </c>
      <c r="E160" s="3">
        <v>3</v>
      </c>
      <c r="F160" s="3">
        <v>13504.7</v>
      </c>
      <c r="G160" s="3">
        <v>486.16899999999998</v>
      </c>
      <c r="H160" s="3" t="s">
        <v>23</v>
      </c>
    </row>
    <row r="161" spans="1:8" ht="33.75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2.75" x14ac:dyDescent="0.2">
      <c r="A162" s="41" t="s">
        <v>188</v>
      </c>
      <c r="B162" s="41"/>
      <c r="C162" s="41"/>
      <c r="D162" s="41"/>
      <c r="E162" s="41"/>
      <c r="F162" s="41"/>
      <c r="G162" s="9">
        <f>SUM(G159:G161)</f>
        <v>486.16899999999998</v>
      </c>
      <c r="H162" s="9"/>
    </row>
    <row r="163" spans="1:8" x14ac:dyDescent="0.2">
      <c r="A163" s="42" t="s">
        <v>189</v>
      </c>
      <c r="B163" s="42"/>
      <c r="C163" s="42"/>
      <c r="D163" s="42"/>
      <c r="E163" s="42"/>
      <c r="F163" s="42"/>
      <c r="G163" s="42"/>
      <c r="H163" s="42"/>
    </row>
    <row r="164" spans="1:8" ht="22.5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11.94</v>
      </c>
      <c r="H164" s="3"/>
    </row>
    <row r="165" spans="1:8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22.5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2.75" x14ac:dyDescent="0.2">
      <c r="A167" s="41" t="s">
        <v>193</v>
      </c>
      <c r="B167" s="41"/>
      <c r="C167" s="41"/>
      <c r="D167" s="41"/>
      <c r="E167" s="41"/>
      <c r="F167" s="41"/>
      <c r="G167" s="9">
        <f>SUM(G164:G166)</f>
        <v>11.94</v>
      </c>
      <c r="H167" s="9"/>
    </row>
    <row r="168" spans="1:8" x14ac:dyDescent="0.2">
      <c r="A168" s="42" t="s">
        <v>194</v>
      </c>
      <c r="B168" s="42"/>
      <c r="C168" s="42"/>
      <c r="D168" s="42"/>
      <c r="E168" s="42"/>
      <c r="F168" s="42"/>
      <c r="G168" s="42"/>
      <c r="H168" s="42"/>
    </row>
    <row r="169" spans="1:8" ht="45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33.75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2.75" x14ac:dyDescent="0.2">
      <c r="A171" s="41" t="s">
        <v>197</v>
      </c>
      <c r="B171" s="41"/>
      <c r="C171" s="41"/>
      <c r="D171" s="41"/>
      <c r="E171" s="41"/>
      <c r="F171" s="41"/>
      <c r="G171" s="9">
        <f>SUM(G169:G170)</f>
        <v>0</v>
      </c>
      <c r="H171" s="9"/>
    </row>
    <row r="172" spans="1:8" x14ac:dyDescent="0.2">
      <c r="A172" s="42" t="s">
        <v>198</v>
      </c>
      <c r="B172" s="42"/>
      <c r="C172" s="42"/>
      <c r="D172" s="42"/>
      <c r="E172" s="42"/>
      <c r="F172" s="42"/>
      <c r="G172" s="42"/>
      <c r="H172" s="42"/>
    </row>
    <row r="173" spans="1:8" ht="33.75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2.29</v>
      </c>
      <c r="H173" s="3" t="s">
        <v>200</v>
      </c>
    </row>
    <row r="174" spans="1:8" ht="33.75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2.12</v>
      </c>
      <c r="H174" s="3" t="s">
        <v>200</v>
      </c>
    </row>
    <row r="175" spans="1:8" s="10" customFormat="1" ht="12.75" x14ac:dyDescent="0.2">
      <c r="A175" s="41" t="s">
        <v>202</v>
      </c>
      <c r="B175" s="41"/>
      <c r="C175" s="41"/>
      <c r="D175" s="41"/>
      <c r="E175" s="41"/>
      <c r="F175" s="41"/>
      <c r="G175" s="9">
        <f>SUM(G173:G174)</f>
        <v>4.41</v>
      </c>
      <c r="H175" s="9"/>
    </row>
    <row r="176" spans="1:8" x14ac:dyDescent="0.2">
      <c r="A176" s="42" t="s">
        <v>203</v>
      </c>
      <c r="B176" s="42"/>
      <c r="C176" s="42"/>
      <c r="D176" s="42"/>
      <c r="E176" s="42"/>
      <c r="F176" s="42"/>
      <c r="G176" s="42"/>
      <c r="H176" s="42"/>
    </row>
    <row r="177" spans="1:8" ht="33.75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80.710999999999999</v>
      </c>
      <c r="H177" s="3"/>
    </row>
    <row r="178" spans="1:8" s="10" customFormat="1" ht="12.75" x14ac:dyDescent="0.2">
      <c r="A178" s="41" t="s">
        <v>205</v>
      </c>
      <c r="B178" s="41"/>
      <c r="C178" s="41"/>
      <c r="D178" s="41"/>
      <c r="E178" s="41"/>
      <c r="F178" s="41"/>
      <c r="G178" s="9">
        <f>SUM(G177)</f>
        <v>80.710999999999999</v>
      </c>
      <c r="H178" s="9"/>
    </row>
    <row r="179" spans="1:8" x14ac:dyDescent="0.2">
      <c r="A179" s="42" t="s">
        <v>206</v>
      </c>
      <c r="B179" s="42"/>
      <c r="C179" s="42"/>
      <c r="D179" s="42"/>
      <c r="E179" s="42"/>
      <c r="F179" s="42"/>
      <c r="G179" s="42"/>
      <c r="H179" s="42"/>
    </row>
    <row r="180" spans="1:8" x14ac:dyDescent="0.2">
      <c r="A180" s="42" t="s">
        <v>53</v>
      </c>
      <c r="B180" s="42"/>
      <c r="C180" s="42"/>
      <c r="D180" s="42"/>
      <c r="E180" s="42"/>
      <c r="F180" s="42"/>
      <c r="G180" s="42"/>
      <c r="H180" s="42"/>
    </row>
    <row r="181" spans="1:8" ht="22.5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53.63</v>
      </c>
      <c r="H181" s="3"/>
    </row>
    <row r="182" spans="1:8" ht="22.5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22.5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2.75" x14ac:dyDescent="0.2">
      <c r="A184" s="41" t="s">
        <v>210</v>
      </c>
      <c r="B184" s="41"/>
      <c r="C184" s="41"/>
      <c r="D184" s="41"/>
      <c r="E184" s="41"/>
      <c r="F184" s="41"/>
      <c r="G184" s="9">
        <f>SUM(G181:G183)</f>
        <v>53.63</v>
      </c>
      <c r="H184" s="9"/>
    </row>
    <row r="185" spans="1:8" x14ac:dyDescent="0.2">
      <c r="A185" s="42" t="s">
        <v>211</v>
      </c>
      <c r="B185" s="42"/>
      <c r="C185" s="42"/>
      <c r="D185" s="42"/>
      <c r="E185" s="42"/>
      <c r="F185" s="42"/>
      <c r="G185" s="42"/>
      <c r="H185" s="42"/>
    </row>
    <row r="186" spans="1:8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11.29</v>
      </c>
      <c r="H186" s="3" t="s">
        <v>25</v>
      </c>
    </row>
    <row r="187" spans="1:8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5.66</v>
      </c>
      <c r="H187" s="3"/>
    </row>
    <row r="188" spans="1:8" ht="22.5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22.5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33.75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2.75" x14ac:dyDescent="0.2">
      <c r="A193" s="41" t="s">
        <v>220</v>
      </c>
      <c r="B193" s="41"/>
      <c r="C193" s="41"/>
      <c r="D193" s="41"/>
      <c r="E193" s="41"/>
      <c r="F193" s="41"/>
      <c r="G193" s="9">
        <f>SUM(G186:G192)</f>
        <v>16.95</v>
      </c>
      <c r="H193" s="9"/>
    </row>
    <row r="194" spans="1:8" x14ac:dyDescent="0.2">
      <c r="A194" s="42" t="s">
        <v>221</v>
      </c>
      <c r="B194" s="42"/>
      <c r="C194" s="42"/>
      <c r="D194" s="42"/>
      <c r="E194" s="42"/>
      <c r="F194" s="42"/>
      <c r="G194" s="42"/>
      <c r="H194" s="42"/>
    </row>
    <row r="195" spans="1:8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33.75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33.75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22.5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22.5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41" t="s">
        <v>237</v>
      </c>
      <c r="B205" s="41"/>
      <c r="C205" s="41"/>
      <c r="D205" s="41"/>
      <c r="E205" s="41"/>
      <c r="F205" s="41"/>
      <c r="G205" s="9">
        <f>SUM(G195:G204)</f>
        <v>0</v>
      </c>
      <c r="H205" s="9"/>
    </row>
    <row r="206" spans="1:8" s="10" customFormat="1" ht="11.25" customHeight="1" x14ac:dyDescent="0.2">
      <c r="A206" s="41" t="s">
        <v>238</v>
      </c>
      <c r="B206" s="41"/>
      <c r="C206" s="41"/>
      <c r="D206" s="41"/>
      <c r="E206" s="41"/>
      <c r="F206" s="41"/>
      <c r="G206" s="9">
        <f>G36+G41+G44+G108+G154+G157+G162+G167+G171+G175+G178+G184+G193+G205</f>
        <v>4838.951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topLeftCell="A190" workbookViewId="0">
      <selection activeCell="A242" sqref="A242"/>
    </sheetView>
  </sheetViews>
  <sheetFormatPr defaultRowHeight="11.25" customHeight="1" x14ac:dyDescent="0.2"/>
  <cols>
    <col min="1" max="1" width="28.140625" style="4" customWidth="1"/>
    <col min="2" max="2" width="4.28515625" style="4" customWidth="1"/>
    <col min="3" max="3" width="15" style="4" customWidth="1"/>
    <col min="4" max="6" width="9.140625" style="4"/>
    <col min="7" max="7" width="10" style="4" bestFit="1" customWidth="1"/>
    <col min="8" max="8" width="16.5703125" style="4" customWidth="1"/>
    <col min="9" max="16384" width="9.140625" style="4"/>
  </cols>
  <sheetData>
    <row r="1" spans="1:8" s="1" customFormat="1" ht="11.25" customHeight="1" x14ac:dyDescent="0.25">
      <c r="A1" s="5" t="s">
        <v>240</v>
      </c>
    </row>
    <row r="2" spans="1:8" s="1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42.75" customHeight="1" x14ac:dyDescent="0.2">
      <c r="A3" s="12" t="s">
        <v>1</v>
      </c>
      <c r="B3" s="44" t="s">
        <v>2</v>
      </c>
      <c r="C3" s="47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29" t="s">
        <v>245</v>
      </c>
      <c r="B4" s="13"/>
      <c r="C4" s="13"/>
      <c r="D4" s="12"/>
      <c r="E4" s="12"/>
      <c r="F4" s="12"/>
      <c r="G4" s="31">
        <f>513.29-513.29</f>
        <v>0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309.10000000000002</v>
      </c>
      <c r="F6" s="25">
        <v>2.4167999999999998</v>
      </c>
      <c r="G6" s="25">
        <f>E6*F6*B6/1000</f>
        <v>224.10986399999999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309.10000000000002</v>
      </c>
      <c r="F7" s="25">
        <v>3.4238</v>
      </c>
      <c r="G7" s="25">
        <f t="shared" ref="G7:G36" si="0">E7*F7*B7/1000</f>
        <v>12.699558960000003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3090.9</v>
      </c>
      <c r="F8" s="25">
        <v>2.1093999999999999</v>
      </c>
      <c r="G8" s="25">
        <f t="shared" si="0"/>
        <v>339.03711191999997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3090.9</v>
      </c>
      <c r="F9" s="25">
        <v>2.6924000000000001</v>
      </c>
      <c r="G9" s="25">
        <f t="shared" si="0"/>
        <v>99.863269919999993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459.4</v>
      </c>
      <c r="F10" s="25">
        <v>3.2648000000000001</v>
      </c>
      <c r="G10" s="25">
        <f t="shared" si="0"/>
        <v>449.95473600000003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66</v>
      </c>
      <c r="F11" s="25">
        <v>20.8078</v>
      </c>
      <c r="G11" s="25">
        <f t="shared" si="0"/>
        <v>71.412369600000005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12.9</v>
      </c>
      <c r="F12" s="25">
        <v>3.4450000000000003</v>
      </c>
      <c r="G12" s="25">
        <f t="shared" si="0"/>
        <v>13.332150000000002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25">
        <v>0</v>
      </c>
      <c r="G13" s="25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170.1</v>
      </c>
      <c r="F14" s="25">
        <v>8.8721999999999994</v>
      </c>
      <c r="G14" s="25">
        <f t="shared" si="0"/>
        <v>1.50916122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19</v>
      </c>
      <c r="E15" s="3">
        <v>0</v>
      </c>
      <c r="F15" s="25">
        <v>0</v>
      </c>
      <c r="G15" s="25">
        <f t="shared" si="0"/>
        <v>0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528</v>
      </c>
      <c r="F16" s="25">
        <v>1.8338000000000001</v>
      </c>
      <c r="G16" s="25">
        <f t="shared" si="0"/>
        <v>0.96824639999999995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699.6</v>
      </c>
      <c r="F17" s="25">
        <v>4.3035999999999994</v>
      </c>
      <c r="G17" s="25">
        <f t="shared" si="0"/>
        <v>3.0107985599999996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27.7</v>
      </c>
      <c r="F18" s="25">
        <v>4.2824</v>
      </c>
      <c r="G18" s="25">
        <f t="shared" si="0"/>
        <v>0.23724496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25">
        <v>0</v>
      </c>
      <c r="G19" s="25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43.2</v>
      </c>
      <c r="F20" s="25">
        <v>2.7665999999999999</v>
      </c>
      <c r="G20" s="25">
        <f t="shared" si="0"/>
        <v>0.11951712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32.6</v>
      </c>
      <c r="F21" s="25">
        <v>2.6394000000000002</v>
      </c>
      <c r="G21" s="25">
        <f t="shared" si="0"/>
        <v>8.6044440000000014E-2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39.6</v>
      </c>
      <c r="F22" s="25">
        <v>5.3212000000000002</v>
      </c>
      <c r="G22" s="25">
        <f t="shared" si="0"/>
        <v>0.21071952000000002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32.6</v>
      </c>
      <c r="F23" s="25">
        <v>2.6394000000000002</v>
      </c>
      <c r="G23" s="25">
        <f t="shared" si="0"/>
        <v>8.6044440000000014E-2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19.399999999999999</v>
      </c>
      <c r="F24" s="25">
        <v>2.1412</v>
      </c>
      <c r="G24" s="25">
        <f t="shared" si="0"/>
        <v>4.1539279999999998E-2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1232</v>
      </c>
      <c r="F25" s="25">
        <v>2.1517999999999997</v>
      </c>
      <c r="G25" s="25">
        <f t="shared" si="0"/>
        <v>5.3020351999999997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6">
        <v>0</v>
      </c>
      <c r="G26" s="25">
        <f t="shared" si="0"/>
        <v>0</v>
      </c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25">
        <v>0</v>
      </c>
      <c r="G27" s="25">
        <f t="shared" si="0"/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25">
        <v>0</v>
      </c>
      <c r="G28" s="25">
        <f t="shared" si="0"/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6">
        <v>0</v>
      </c>
      <c r="G29" s="25">
        <f t="shared" si="0"/>
        <v>0</v>
      </c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25">
        <v>0</v>
      </c>
      <c r="G30" s="3">
        <v>18.760000000000002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25">
        <v>0</v>
      </c>
      <c r="G31" s="25">
        <f t="shared" si="0"/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976</v>
      </c>
      <c r="F32" s="25">
        <v>1.7702</v>
      </c>
      <c r="G32" s="25">
        <f t="shared" si="0"/>
        <v>1.7277152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871</v>
      </c>
      <c r="F33" s="25">
        <v>1.7702</v>
      </c>
      <c r="G33" s="25">
        <f t="shared" si="0"/>
        <v>1.5418442000000001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6">
        <v>0</v>
      </c>
      <c r="G34" s="25">
        <f t="shared" si="0"/>
        <v>0</v>
      </c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30</v>
      </c>
      <c r="F35" s="25">
        <v>8.7873999999999999</v>
      </c>
      <c r="G35" s="25">
        <f t="shared" si="0"/>
        <v>96.485652000000002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108.2</v>
      </c>
      <c r="F36" s="25">
        <v>3.8054000000000001</v>
      </c>
      <c r="G36" s="25">
        <f t="shared" si="0"/>
        <v>9.8818627200000009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7">
        <f>SUM(G6:G36)</f>
        <v>1350.37748566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3.1</v>
      </c>
      <c r="F39" s="3">
        <v>288.01</v>
      </c>
      <c r="G39" s="25">
        <f>E39*F39*B39/1000</f>
        <v>326.77614599999998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25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3.1</v>
      </c>
      <c r="F41" s="3">
        <v>241.88</v>
      </c>
      <c r="G41" s="25">
        <f t="shared" ref="G41" si="1">E41*F41*B41/1000</f>
        <v>274.437048</v>
      </c>
      <c r="H41" s="3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27">
        <f>SUM(G39:G41)</f>
        <v>601.21319399999993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s="20" customFormat="1" ht="11.25" customHeight="1" x14ac:dyDescent="0.2">
      <c r="A44" s="19" t="s">
        <v>64</v>
      </c>
      <c r="B44" s="19">
        <v>366</v>
      </c>
      <c r="C44" s="19" t="s">
        <v>10</v>
      </c>
      <c r="D44" s="19" t="s">
        <v>59</v>
      </c>
      <c r="E44" s="28">
        <v>0.93899999999999995</v>
      </c>
      <c r="F44" s="19">
        <v>537.61</v>
      </c>
      <c r="G44" s="28">
        <f>E44*F44*B44/1000</f>
        <v>184.76257913999999</v>
      </c>
      <c r="H44" s="19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7">
        <f>SUM(G44)</f>
        <v>184.76257913999999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2.2000000000000002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4.63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4.1900000000000004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2.2000000000000002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8.82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9.9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2.12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2.29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8.82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0">
        <f>22.04-22.04</f>
        <v>0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0">
        <f>12.78-12.78</f>
        <v>0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0">
        <f>13.66-13.66</f>
        <v>0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2.34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2.0699999999999998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4.41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0">
        <f>44.08-44.08</f>
        <v>0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0">
        <f>22.04-22.04</f>
        <v>0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4">
        <f>SUM(G49:G108)</f>
        <v>53.989999999999995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22.04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17.63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2.2000000000000002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s="20" customFormat="1" ht="11.25" customHeight="1" x14ac:dyDescent="0.2">
      <c r="A120" s="19" t="s">
        <v>145</v>
      </c>
      <c r="B120" s="19">
        <v>1</v>
      </c>
      <c r="C120" s="19" t="s">
        <v>126</v>
      </c>
      <c r="D120" s="19" t="s">
        <v>71</v>
      </c>
      <c r="E120" s="19">
        <v>0</v>
      </c>
      <c r="F120" s="19">
        <v>0</v>
      </c>
      <c r="G120" s="19">
        <v>46.59</v>
      </c>
      <c r="H120" s="19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15.29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2.29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2.12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13.61</v>
      </c>
      <c r="H124" s="3" t="s">
        <v>126</v>
      </c>
    </row>
    <row r="125" spans="1:8" s="20" customFormat="1" ht="11.25" customHeight="1" x14ac:dyDescent="0.2">
      <c r="A125" s="19" t="s">
        <v>150</v>
      </c>
      <c r="B125" s="19">
        <v>1</v>
      </c>
      <c r="C125" s="19" t="s">
        <v>10</v>
      </c>
      <c r="D125" s="19" t="s">
        <v>71</v>
      </c>
      <c r="E125" s="19">
        <v>0</v>
      </c>
      <c r="F125" s="19">
        <v>0</v>
      </c>
      <c r="G125" s="19">
        <v>94.04</v>
      </c>
      <c r="H125" s="19"/>
    </row>
    <row r="126" spans="1:8" s="20" customFormat="1" ht="11.25" customHeight="1" x14ac:dyDescent="0.2">
      <c r="A126" s="19" t="s">
        <v>151</v>
      </c>
      <c r="B126" s="19">
        <v>1</v>
      </c>
      <c r="C126" s="19" t="s">
        <v>10</v>
      </c>
      <c r="D126" s="19" t="s">
        <v>71</v>
      </c>
      <c r="E126" s="19">
        <v>0</v>
      </c>
      <c r="F126" s="19">
        <v>0</v>
      </c>
      <c r="G126" s="19">
        <v>11.85</v>
      </c>
      <c r="H126" s="19"/>
    </row>
    <row r="127" spans="1:8" s="20" customFormat="1" ht="11.25" customHeight="1" x14ac:dyDescent="0.2">
      <c r="A127" s="19" t="s">
        <v>152</v>
      </c>
      <c r="B127" s="19">
        <v>1</v>
      </c>
      <c r="C127" s="19" t="s">
        <v>10</v>
      </c>
      <c r="D127" s="19" t="s">
        <v>71</v>
      </c>
      <c r="E127" s="19">
        <v>0</v>
      </c>
      <c r="F127" s="19">
        <v>0</v>
      </c>
      <c r="G127" s="19">
        <v>35.29</v>
      </c>
      <c r="H127" s="19"/>
    </row>
    <row r="128" spans="1:8" ht="11.25" customHeight="1" x14ac:dyDescent="0.2">
      <c r="A128" s="3" t="s">
        <v>153</v>
      </c>
      <c r="B128" s="3">
        <v>1</v>
      </c>
      <c r="C128" s="3" t="s">
        <v>126</v>
      </c>
      <c r="D128" s="3" t="s">
        <v>19</v>
      </c>
      <c r="E128" s="3">
        <v>0</v>
      </c>
      <c r="F128" s="3">
        <v>0</v>
      </c>
      <c r="G128" s="3">
        <v>2.34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30.85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21.6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26.45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22.48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13.22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3.97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4.8499999999999996</v>
      </c>
      <c r="H138" s="3"/>
    </row>
    <row r="139" spans="1:8" s="20" customFormat="1" ht="11.25" customHeight="1" x14ac:dyDescent="0.2">
      <c r="A139" s="19" t="s">
        <v>164</v>
      </c>
      <c r="B139" s="19">
        <v>0</v>
      </c>
      <c r="C139" s="19" t="s">
        <v>131</v>
      </c>
      <c r="D139" s="19" t="s">
        <v>47</v>
      </c>
      <c r="E139" s="19">
        <v>0</v>
      </c>
      <c r="F139" s="19">
        <v>0</v>
      </c>
      <c r="G139" s="19">
        <v>28.55</v>
      </c>
      <c r="H139" s="19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13.22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2.2000000000000002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432.68000000000012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s="20" customFormat="1" ht="11.25" customHeight="1" x14ac:dyDescent="0.2">
      <c r="A157" s="19" t="s">
        <v>182</v>
      </c>
      <c r="B157" s="19">
        <v>366</v>
      </c>
      <c r="C157" s="19" t="s">
        <v>10</v>
      </c>
      <c r="D157" s="30" t="s">
        <v>19</v>
      </c>
      <c r="E157" s="30">
        <v>9</v>
      </c>
      <c r="F157" s="30">
        <v>902.19</v>
      </c>
      <c r="G157" s="32">
        <f>E157*F157*B157/1000-1291.68</f>
        <v>1680.1338600000001</v>
      </c>
      <c r="H157" s="19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27">
        <f>SUM(G157)</f>
        <v>1680.1338600000001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s="20" customFormat="1" ht="11.25" customHeight="1" x14ac:dyDescent="0.2">
      <c r="A161" s="19" t="s">
        <v>186</v>
      </c>
      <c r="B161" s="19">
        <v>12</v>
      </c>
      <c r="C161" s="19" t="s">
        <v>10</v>
      </c>
      <c r="D161" s="19" t="s">
        <v>71</v>
      </c>
      <c r="E161" s="19">
        <v>3</v>
      </c>
      <c r="F161" s="19">
        <v>12350.66</v>
      </c>
      <c r="G161" s="28">
        <f>E161*F161*B161/1000</f>
        <v>444.62375999999995</v>
      </c>
      <c r="H161" s="19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25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27">
        <f>SUM(G160:G162)</f>
        <v>444.62375999999995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s="20" customFormat="1" ht="11.25" customHeight="1" x14ac:dyDescent="0.2">
      <c r="A165" s="19" t="s">
        <v>190</v>
      </c>
      <c r="B165" s="19">
        <v>2</v>
      </c>
      <c r="C165" s="19" t="s">
        <v>131</v>
      </c>
      <c r="D165" s="19" t="s">
        <v>71</v>
      </c>
      <c r="E165" s="19">
        <v>0</v>
      </c>
      <c r="F165" s="19">
        <v>0</v>
      </c>
      <c r="G165" s="19">
        <v>21.11</v>
      </c>
      <c r="H165" s="19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21.11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s="20" customFormat="1" ht="11.25" customHeight="1" x14ac:dyDescent="0.2">
      <c r="A174" s="19" t="s">
        <v>199</v>
      </c>
      <c r="B174" s="19">
        <v>0</v>
      </c>
      <c r="C174" s="19" t="s">
        <v>200</v>
      </c>
      <c r="D174" s="19" t="s">
        <v>71</v>
      </c>
      <c r="E174" s="19">
        <v>0</v>
      </c>
      <c r="F174" s="19">
        <v>0</v>
      </c>
      <c r="G174" s="19">
        <v>57.86</v>
      </c>
      <c r="H174" s="19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2.12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59.98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s="20" customFormat="1" ht="11.25" customHeight="1" x14ac:dyDescent="0.2">
      <c r="A178" s="19" t="s">
        <v>204</v>
      </c>
      <c r="B178" s="19">
        <v>0</v>
      </c>
      <c r="C178" s="19" t="s">
        <v>131</v>
      </c>
      <c r="D178" s="19"/>
      <c r="E178" s="19">
        <v>0</v>
      </c>
      <c r="F178" s="19">
        <v>0</v>
      </c>
      <c r="G178" s="19">
        <v>259.45</v>
      </c>
      <c r="H178" s="19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259.45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s="20" customFormat="1" ht="11.25" customHeight="1" x14ac:dyDescent="0.2">
      <c r="A182" s="19" t="s">
        <v>207</v>
      </c>
      <c r="B182" s="19">
        <v>0</v>
      </c>
      <c r="C182" s="19" t="s">
        <v>131</v>
      </c>
      <c r="D182" s="19" t="s">
        <v>47</v>
      </c>
      <c r="E182" s="19">
        <v>0</v>
      </c>
      <c r="F182" s="19">
        <v>0</v>
      </c>
      <c r="G182" s="19">
        <v>27.61</v>
      </c>
      <c r="H182" s="19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27.61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11.29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5.66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16.95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27">
        <f>G37+G42+G45+G109+G155+G158+G163+G168+G172+G176+G179+G185+G194+G206+G4</f>
        <v>5132.8808787999988</v>
      </c>
      <c r="H207" s="14"/>
    </row>
    <row r="209" spans="1:8" hidden="1" x14ac:dyDescent="0.2">
      <c r="E209" s="4" t="s">
        <v>241</v>
      </c>
      <c r="F209" s="4">
        <f>(25.51*6+26.53*6)/12</f>
        <v>26.02</v>
      </c>
      <c r="G209" s="21">
        <f>G207*1000/F210/12</f>
        <v>26.019993626905279</v>
      </c>
      <c r="H209" s="22">
        <f>F209/G209</f>
        <v>1.0000002449306795</v>
      </c>
    </row>
    <row r="210" spans="1:8" hidden="1" x14ac:dyDescent="0.2">
      <c r="E210" s="4" t="s">
        <v>242</v>
      </c>
      <c r="F210" s="20">
        <v>16438.900000000001</v>
      </c>
      <c r="G210" s="23">
        <f>F210*F209*12/1000</f>
        <v>5132.8821360000002</v>
      </c>
    </row>
    <row r="211" spans="1:8" hidden="1" x14ac:dyDescent="0.2">
      <c r="G211" s="21"/>
    </row>
    <row r="212" spans="1:8" hidden="1" x14ac:dyDescent="0.2">
      <c r="F212" s="4" t="s">
        <v>243</v>
      </c>
      <c r="G212" s="21">
        <f>G210-G207</f>
        <v>1.2572000014188234E-3</v>
      </c>
      <c r="H212" s="24">
        <f>G214-G207</f>
        <v>-513.28695639999842</v>
      </c>
    </row>
    <row r="213" spans="1:8" hidden="1" x14ac:dyDescent="0.2">
      <c r="G213" s="21"/>
    </row>
    <row r="214" spans="1:8" hidden="1" x14ac:dyDescent="0.2">
      <c r="G214" s="21">
        <f>G210*0.9</f>
        <v>4619.5939224000003</v>
      </c>
    </row>
    <row r="215" spans="1:8" hidden="1" x14ac:dyDescent="0.2">
      <c r="F215" s="4" t="s">
        <v>244</v>
      </c>
      <c r="G215" s="23">
        <f>G210*0.1</f>
        <v>513.28821360000006</v>
      </c>
    </row>
    <row r="216" spans="1:8" hidden="1" x14ac:dyDescent="0.2">
      <c r="G216" s="21">
        <f>SUM(G214:G215)</f>
        <v>5132.8821360000002</v>
      </c>
    </row>
    <row r="218" spans="1:8" ht="11.25" customHeight="1" x14ac:dyDescent="0.2">
      <c r="A218" s="36" t="s">
        <v>246</v>
      </c>
      <c r="B218" s="36"/>
      <c r="C218" s="36"/>
      <c r="D218" s="36"/>
      <c r="E218" s="36"/>
      <c r="G218" s="36" t="s">
        <v>247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8"/>
  <sheetViews>
    <sheetView tabSelected="1" topLeftCell="A90" workbookViewId="0">
      <selection activeCell="H109" sqref="F3:H109"/>
    </sheetView>
  </sheetViews>
  <sheetFormatPr defaultRowHeight="11.25" customHeight="1" x14ac:dyDescent="0.2"/>
  <cols>
    <col min="1" max="1" width="28.140625" style="4" customWidth="1"/>
    <col min="2" max="2" width="4.28515625" style="4" customWidth="1"/>
    <col min="3" max="3" width="15" style="4" customWidth="1"/>
    <col min="4" max="6" width="9.140625" style="4"/>
    <col min="7" max="7" width="10" style="4" bestFit="1" customWidth="1"/>
    <col min="8" max="8" width="16.5703125" style="4" customWidth="1"/>
    <col min="9" max="16384" width="9.140625" style="4"/>
  </cols>
  <sheetData>
    <row r="1" spans="1:13" s="1" customFormat="1" ht="15.75" x14ac:dyDescent="0.25">
      <c r="A1" s="5" t="s">
        <v>248</v>
      </c>
    </row>
    <row r="2" spans="1:13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3" ht="11.25" customHeight="1" x14ac:dyDescent="0.2">
      <c r="A3" s="35" t="s">
        <v>1</v>
      </c>
      <c r="B3" s="44" t="s">
        <v>2</v>
      </c>
      <c r="C3" s="47"/>
      <c r="D3" s="35" t="s">
        <v>3</v>
      </c>
      <c r="E3" s="35" t="s">
        <v>4</v>
      </c>
      <c r="F3" s="37" t="s">
        <v>5</v>
      </c>
      <c r="G3" s="37" t="s">
        <v>6</v>
      </c>
      <c r="H3" s="37" t="s">
        <v>7</v>
      </c>
    </row>
    <row r="4" spans="1:13" ht="11.25" customHeight="1" x14ac:dyDescent="0.2">
      <c r="A4" s="29" t="s">
        <v>245</v>
      </c>
      <c r="B4" s="34"/>
      <c r="C4" s="34"/>
      <c r="D4" s="35"/>
      <c r="E4" s="35"/>
      <c r="F4" s="37"/>
      <c r="G4" s="37">
        <f>523.35-523.35</f>
        <v>0</v>
      </c>
      <c r="H4" s="37"/>
    </row>
    <row r="5" spans="1:13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3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309.10000000000002</v>
      </c>
      <c r="F6" s="25">
        <v>0.54</v>
      </c>
      <c r="G6" s="25">
        <f>E6*F6*B6/1000</f>
        <v>49.907286000000006</v>
      </c>
      <c r="H6" s="3" t="s">
        <v>12</v>
      </c>
      <c r="J6" s="4">
        <f>ROUND(F6*1.02,2)</f>
        <v>0.55000000000000004</v>
      </c>
      <c r="M6" s="4">
        <f>ROUND(F6*0.2192501,2)</f>
        <v>0.12</v>
      </c>
    </row>
    <row r="7" spans="1:13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309.10000000000002</v>
      </c>
      <c r="F7" s="25">
        <v>0.77</v>
      </c>
      <c r="G7" s="25">
        <f t="shared" ref="G7:G36" si="0">E7*F7*B7/1000</f>
        <v>2.8560840000000001</v>
      </c>
      <c r="H7" s="3"/>
      <c r="J7" s="4">
        <f t="shared" ref="J7:J36" si="1">ROUND(F7*1.02,2)</f>
        <v>0.79</v>
      </c>
      <c r="M7" s="4">
        <f t="shared" ref="M7:M36" si="2">ROUND(F7*0.2192501,2)</f>
        <v>0.17</v>
      </c>
    </row>
    <row r="8" spans="1:13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3090.9</v>
      </c>
      <c r="F8" s="25">
        <v>0.47</v>
      </c>
      <c r="G8" s="25">
        <f t="shared" si="0"/>
        <v>75.541595999999984</v>
      </c>
      <c r="H8" s="3" t="s">
        <v>15</v>
      </c>
      <c r="J8" s="4">
        <f t="shared" si="1"/>
        <v>0.48</v>
      </c>
      <c r="M8" s="4">
        <f t="shared" si="2"/>
        <v>0.1</v>
      </c>
    </row>
    <row r="9" spans="1:13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3090.9</v>
      </c>
      <c r="F9" s="25">
        <v>0.6</v>
      </c>
      <c r="G9" s="25">
        <f t="shared" si="0"/>
        <v>22.254480000000001</v>
      </c>
      <c r="H9" s="3"/>
      <c r="J9" s="4">
        <f t="shared" si="1"/>
        <v>0.61</v>
      </c>
      <c r="M9" s="4">
        <f t="shared" si="2"/>
        <v>0.13</v>
      </c>
    </row>
    <row r="10" spans="1:13" ht="11.25" customHeight="1" x14ac:dyDescent="0.2">
      <c r="A10" s="3" t="s">
        <v>17</v>
      </c>
      <c r="B10" s="3">
        <v>299</v>
      </c>
      <c r="C10" s="3" t="s">
        <v>10</v>
      </c>
      <c r="D10" s="3" t="s">
        <v>11</v>
      </c>
      <c r="E10" s="3">
        <v>459.4</v>
      </c>
      <c r="F10" s="25">
        <v>0.73</v>
      </c>
      <c r="G10" s="25">
        <f t="shared" si="0"/>
        <v>100.27323799999998</v>
      </c>
      <c r="H10" s="3" t="s">
        <v>15</v>
      </c>
      <c r="J10" s="4">
        <f t="shared" si="1"/>
        <v>0.74</v>
      </c>
      <c r="M10" s="4">
        <f t="shared" si="2"/>
        <v>0.16</v>
      </c>
    </row>
    <row r="11" spans="1:13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66</v>
      </c>
      <c r="F11" s="25">
        <v>4.6500000000000004</v>
      </c>
      <c r="G11" s="25">
        <f t="shared" si="0"/>
        <v>15.958800000000002</v>
      </c>
      <c r="H11" s="3" t="s">
        <v>12</v>
      </c>
      <c r="J11" s="4">
        <f t="shared" si="1"/>
        <v>4.74</v>
      </c>
      <c r="M11" s="4">
        <f t="shared" si="2"/>
        <v>1.02</v>
      </c>
    </row>
    <row r="12" spans="1:13" ht="11.25" customHeight="1" x14ac:dyDescent="0.2">
      <c r="A12" s="3" t="s">
        <v>20</v>
      </c>
      <c r="B12" s="3">
        <v>299</v>
      </c>
      <c r="C12" s="3" t="s">
        <v>10</v>
      </c>
      <c r="D12" s="3" t="s">
        <v>11</v>
      </c>
      <c r="E12" s="3">
        <v>12.9</v>
      </c>
      <c r="F12" s="25">
        <v>0.77</v>
      </c>
      <c r="G12" s="25">
        <f t="shared" si="0"/>
        <v>2.969967</v>
      </c>
      <c r="H12" s="3" t="s">
        <v>12</v>
      </c>
      <c r="J12" s="4">
        <f t="shared" si="1"/>
        <v>0.79</v>
      </c>
      <c r="M12" s="4">
        <f t="shared" si="2"/>
        <v>0.17</v>
      </c>
    </row>
    <row r="13" spans="1:13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25">
        <v>0</v>
      </c>
      <c r="G13" s="25">
        <f t="shared" si="0"/>
        <v>0</v>
      </c>
      <c r="H13" s="3" t="s">
        <v>23</v>
      </c>
      <c r="J13" s="4">
        <f t="shared" si="1"/>
        <v>0</v>
      </c>
      <c r="M13" s="4">
        <f t="shared" si="2"/>
        <v>0</v>
      </c>
    </row>
    <row r="14" spans="1:13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170.1</v>
      </c>
      <c r="F14" s="25">
        <v>1.98</v>
      </c>
      <c r="G14" s="25">
        <f t="shared" si="0"/>
        <v>0.33679799999999999</v>
      </c>
      <c r="H14" s="3" t="s">
        <v>25</v>
      </c>
      <c r="J14" s="4">
        <f t="shared" si="1"/>
        <v>2.02</v>
      </c>
      <c r="M14" s="4">
        <f t="shared" si="2"/>
        <v>0.43</v>
      </c>
    </row>
    <row r="15" spans="1:13" ht="11.25" customHeight="1" x14ac:dyDescent="0.2">
      <c r="A15" s="3" t="s">
        <v>26</v>
      </c>
      <c r="B15" s="3">
        <v>1</v>
      </c>
      <c r="C15" s="3" t="s">
        <v>10</v>
      </c>
      <c r="D15" s="3" t="s">
        <v>19</v>
      </c>
      <c r="E15" s="3">
        <v>0</v>
      </c>
      <c r="F15" s="25">
        <v>0</v>
      </c>
      <c r="G15" s="25">
        <f t="shared" si="0"/>
        <v>0</v>
      </c>
      <c r="H15" s="3" t="s">
        <v>25</v>
      </c>
      <c r="J15" s="4">
        <f t="shared" si="1"/>
        <v>0</v>
      </c>
      <c r="M15" s="4">
        <f t="shared" si="2"/>
        <v>0</v>
      </c>
    </row>
    <row r="16" spans="1:13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528</v>
      </c>
      <c r="F16" s="25">
        <v>0.41</v>
      </c>
      <c r="G16" s="25">
        <f t="shared" si="0"/>
        <v>0.21647999999999998</v>
      </c>
      <c r="H16" s="3" t="s">
        <v>25</v>
      </c>
      <c r="J16" s="4">
        <f t="shared" si="1"/>
        <v>0.42</v>
      </c>
      <c r="M16" s="4">
        <f t="shared" si="2"/>
        <v>0.09</v>
      </c>
    </row>
    <row r="17" spans="1:13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699.6</v>
      </c>
      <c r="F17" s="25">
        <v>0.96</v>
      </c>
      <c r="G17" s="25">
        <f t="shared" si="0"/>
        <v>0.67161599999999999</v>
      </c>
      <c r="H17" s="3" t="s">
        <v>25</v>
      </c>
      <c r="J17" s="4">
        <f t="shared" si="1"/>
        <v>0.98</v>
      </c>
      <c r="M17" s="4">
        <f t="shared" si="2"/>
        <v>0.21</v>
      </c>
    </row>
    <row r="18" spans="1:13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27.7</v>
      </c>
      <c r="F18" s="25">
        <v>0.96</v>
      </c>
      <c r="G18" s="25">
        <f t="shared" si="0"/>
        <v>5.3183999999999995E-2</v>
      </c>
      <c r="H18" s="3" t="s">
        <v>30</v>
      </c>
      <c r="J18" s="4">
        <f t="shared" si="1"/>
        <v>0.98</v>
      </c>
      <c r="M18" s="4">
        <f t="shared" si="2"/>
        <v>0.21</v>
      </c>
    </row>
    <row r="19" spans="1:13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25">
        <v>0</v>
      </c>
      <c r="G19" s="25">
        <f t="shared" si="0"/>
        <v>0</v>
      </c>
      <c r="H19" s="3" t="s">
        <v>25</v>
      </c>
      <c r="J19" s="4">
        <f t="shared" si="1"/>
        <v>0</v>
      </c>
      <c r="M19" s="4">
        <f t="shared" si="2"/>
        <v>0</v>
      </c>
    </row>
    <row r="20" spans="1:13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43.2</v>
      </c>
      <c r="F20" s="25">
        <v>0.62</v>
      </c>
      <c r="G20" s="25">
        <f t="shared" si="0"/>
        <v>2.6784000000000002E-2</v>
      </c>
      <c r="H20" s="3" t="s">
        <v>25</v>
      </c>
      <c r="J20" s="4">
        <f t="shared" si="1"/>
        <v>0.63</v>
      </c>
      <c r="M20" s="4">
        <f t="shared" si="2"/>
        <v>0.14000000000000001</v>
      </c>
    </row>
    <row r="21" spans="1:13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32.6</v>
      </c>
      <c r="F21" s="25">
        <v>0.59</v>
      </c>
      <c r="G21" s="25">
        <f t="shared" si="0"/>
        <v>1.9233999999999998E-2</v>
      </c>
      <c r="H21" s="3" t="s">
        <v>25</v>
      </c>
      <c r="J21" s="4">
        <f t="shared" si="1"/>
        <v>0.6</v>
      </c>
      <c r="M21" s="4">
        <f t="shared" si="2"/>
        <v>0.13</v>
      </c>
    </row>
    <row r="22" spans="1:13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39.6</v>
      </c>
      <c r="F22" s="25">
        <v>1.19</v>
      </c>
      <c r="G22" s="25">
        <f t="shared" si="0"/>
        <v>4.7123999999999999E-2</v>
      </c>
      <c r="H22" s="3" t="s">
        <v>30</v>
      </c>
      <c r="J22" s="4">
        <f t="shared" si="1"/>
        <v>1.21</v>
      </c>
      <c r="M22" s="4">
        <f t="shared" si="2"/>
        <v>0.26</v>
      </c>
    </row>
    <row r="23" spans="1:13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32.6</v>
      </c>
      <c r="F23" s="25">
        <v>0.59</v>
      </c>
      <c r="G23" s="25">
        <f t="shared" si="0"/>
        <v>1.9233999999999998E-2</v>
      </c>
      <c r="H23" s="3" t="s">
        <v>25</v>
      </c>
      <c r="J23" s="4">
        <f t="shared" si="1"/>
        <v>0.6</v>
      </c>
      <c r="M23" s="4">
        <f t="shared" si="2"/>
        <v>0.13</v>
      </c>
    </row>
    <row r="24" spans="1:13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19.399999999999999</v>
      </c>
      <c r="F24" s="25">
        <v>0.48</v>
      </c>
      <c r="G24" s="25">
        <f t="shared" si="0"/>
        <v>9.3119999999999991E-3</v>
      </c>
      <c r="H24" s="3" t="s">
        <v>25</v>
      </c>
      <c r="J24" s="4">
        <f t="shared" si="1"/>
        <v>0.49</v>
      </c>
      <c r="M24" s="4">
        <f t="shared" si="2"/>
        <v>0.11</v>
      </c>
    </row>
    <row r="25" spans="1:13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1232</v>
      </c>
      <c r="F25" s="25">
        <v>0.48</v>
      </c>
      <c r="G25" s="25">
        <f t="shared" si="0"/>
        <v>1.18272</v>
      </c>
      <c r="H25" s="3" t="s">
        <v>30</v>
      </c>
      <c r="J25" s="4">
        <f t="shared" si="1"/>
        <v>0.49</v>
      </c>
      <c r="M25" s="4">
        <f t="shared" si="2"/>
        <v>0.11</v>
      </c>
    </row>
    <row r="26" spans="1:13" ht="11.25" customHeight="1" x14ac:dyDescent="0.2">
      <c r="A26" s="6" t="s">
        <v>38</v>
      </c>
      <c r="B26" s="7"/>
      <c r="C26" s="7"/>
      <c r="D26" s="7"/>
      <c r="E26" s="7"/>
      <c r="F26" s="26"/>
      <c r="G26" s="25"/>
      <c r="H26" s="8"/>
      <c r="M26" s="4">
        <f t="shared" si="2"/>
        <v>0</v>
      </c>
    </row>
    <row r="27" spans="1:13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25">
        <v>0</v>
      </c>
      <c r="G27" s="25">
        <f t="shared" si="0"/>
        <v>0</v>
      </c>
      <c r="H27" s="3" t="s">
        <v>42</v>
      </c>
      <c r="J27" s="4">
        <f t="shared" si="1"/>
        <v>0</v>
      </c>
      <c r="M27" s="4">
        <f t="shared" si="2"/>
        <v>0</v>
      </c>
    </row>
    <row r="28" spans="1:13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25">
        <v>0</v>
      </c>
      <c r="G28" s="25">
        <f t="shared" si="0"/>
        <v>0</v>
      </c>
      <c r="H28" s="3" t="s">
        <v>42</v>
      </c>
      <c r="J28" s="4">
        <f t="shared" si="1"/>
        <v>0</v>
      </c>
      <c r="M28" s="4">
        <f t="shared" si="2"/>
        <v>0</v>
      </c>
    </row>
    <row r="29" spans="1:13" ht="11.25" customHeight="1" x14ac:dyDescent="0.2">
      <c r="A29" s="6" t="s">
        <v>44</v>
      </c>
      <c r="B29" s="7"/>
      <c r="C29" s="7"/>
      <c r="D29" s="7"/>
      <c r="E29" s="7"/>
      <c r="F29" s="26"/>
      <c r="G29" s="25"/>
      <c r="H29" s="8"/>
      <c r="M29" s="4">
        <f t="shared" si="2"/>
        <v>0</v>
      </c>
    </row>
    <row r="30" spans="1:13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25">
        <v>0</v>
      </c>
      <c r="G30" s="3">
        <v>18.760000000000002</v>
      </c>
      <c r="H30" s="3" t="s">
        <v>48</v>
      </c>
      <c r="J30" s="4">
        <f t="shared" si="1"/>
        <v>0</v>
      </c>
      <c r="M30" s="4">
        <f t="shared" si="2"/>
        <v>0</v>
      </c>
    </row>
    <row r="31" spans="1:13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25">
        <v>0</v>
      </c>
      <c r="G31" s="25">
        <f t="shared" si="0"/>
        <v>0</v>
      </c>
      <c r="H31" s="3" t="s">
        <v>50</v>
      </c>
      <c r="J31" s="4">
        <f t="shared" si="1"/>
        <v>0</v>
      </c>
      <c r="M31" s="4">
        <f t="shared" si="2"/>
        <v>0</v>
      </c>
    </row>
    <row r="32" spans="1:13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976</v>
      </c>
      <c r="F32" s="25">
        <v>0.4</v>
      </c>
      <c r="G32" s="25">
        <f t="shared" si="0"/>
        <v>0.39040000000000002</v>
      </c>
      <c r="H32" s="3" t="s">
        <v>25</v>
      </c>
      <c r="J32" s="4">
        <f t="shared" si="1"/>
        <v>0.41</v>
      </c>
      <c r="M32" s="4">
        <f t="shared" si="2"/>
        <v>0.09</v>
      </c>
    </row>
    <row r="33" spans="1:13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871</v>
      </c>
      <c r="F33" s="25">
        <v>0.4</v>
      </c>
      <c r="G33" s="25">
        <f t="shared" si="0"/>
        <v>0.34840000000000004</v>
      </c>
      <c r="H33" s="3" t="s">
        <v>25</v>
      </c>
      <c r="J33" s="4">
        <f t="shared" si="1"/>
        <v>0.41</v>
      </c>
      <c r="M33" s="4">
        <f t="shared" si="2"/>
        <v>0.09</v>
      </c>
    </row>
    <row r="34" spans="1:13" ht="11.25" customHeight="1" x14ac:dyDescent="0.2">
      <c r="A34" s="6" t="s">
        <v>53</v>
      </c>
      <c r="B34" s="7"/>
      <c r="C34" s="7"/>
      <c r="D34" s="7"/>
      <c r="E34" s="7"/>
      <c r="F34" s="26"/>
      <c r="G34" s="25"/>
      <c r="H34" s="8"/>
      <c r="M34" s="4">
        <f t="shared" si="2"/>
        <v>0</v>
      </c>
    </row>
    <row r="35" spans="1:13" ht="11.25" customHeight="1" x14ac:dyDescent="0.2">
      <c r="A35" s="3" t="s">
        <v>54</v>
      </c>
      <c r="B35" s="3">
        <v>365</v>
      </c>
      <c r="C35" s="3" t="s">
        <v>10</v>
      </c>
      <c r="D35" s="3" t="s">
        <v>47</v>
      </c>
      <c r="E35" s="3">
        <v>30</v>
      </c>
      <c r="F35" s="25">
        <v>1.96</v>
      </c>
      <c r="G35" s="25">
        <f t="shared" si="0"/>
        <v>21.462</v>
      </c>
      <c r="H35" s="3"/>
      <c r="J35" s="4">
        <f t="shared" si="1"/>
        <v>2</v>
      </c>
      <c r="M35" s="4">
        <f t="shared" si="2"/>
        <v>0.43</v>
      </c>
    </row>
    <row r="36" spans="1:13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108.2</v>
      </c>
      <c r="F36" s="25">
        <v>0.85</v>
      </c>
      <c r="G36" s="25">
        <f t="shared" si="0"/>
        <v>2.2072799999999999</v>
      </c>
      <c r="H36" s="3"/>
      <c r="J36" s="4">
        <f t="shared" si="1"/>
        <v>0.87</v>
      </c>
      <c r="M36" s="4">
        <f t="shared" si="2"/>
        <v>0.19</v>
      </c>
    </row>
    <row r="37" spans="1:13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7">
        <f>SUM(G6:G36)</f>
        <v>315.51201699999996</v>
      </c>
      <c r="H37" s="38"/>
      <c r="L37" s="40">
        <v>1073.25</v>
      </c>
      <c r="M37" s="40">
        <f>1374.64-1073.25</f>
        <v>301.3900000000001</v>
      </c>
    </row>
    <row r="38" spans="1:13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  <c r="M38" s="4">
        <f>M37/1374.64</f>
        <v>0.21925013094337431</v>
      </c>
    </row>
    <row r="39" spans="1:13" ht="11.25" customHeight="1" x14ac:dyDescent="0.2">
      <c r="A39" s="3" t="s">
        <v>58</v>
      </c>
      <c r="B39" s="3">
        <v>365</v>
      </c>
      <c r="C39" s="3" t="s">
        <v>10</v>
      </c>
      <c r="D39" s="3" t="s">
        <v>59</v>
      </c>
      <c r="E39" s="3">
        <v>3.1</v>
      </c>
      <c r="F39" s="3">
        <v>293.77</v>
      </c>
      <c r="G39" s="25">
        <f>E39*F39*B39/1000</f>
        <v>332.400755</v>
      </c>
      <c r="H39" s="3" t="s">
        <v>12</v>
      </c>
      <c r="J39" s="4">
        <f t="shared" ref="J39:J44" si="3">ROUND(F39*1.02,2)</f>
        <v>299.64999999999998</v>
      </c>
    </row>
    <row r="40" spans="1:13" ht="11.25" customHeight="1" x14ac:dyDescent="0.2">
      <c r="A40" s="6" t="s">
        <v>53</v>
      </c>
      <c r="B40" s="7"/>
      <c r="C40" s="7"/>
      <c r="D40" s="7"/>
      <c r="E40" s="7"/>
      <c r="F40" s="7"/>
      <c r="G40" s="25"/>
      <c r="H40" s="8"/>
    </row>
    <row r="41" spans="1:13" ht="11.25" customHeight="1" x14ac:dyDescent="0.2">
      <c r="A41" s="3" t="s">
        <v>60</v>
      </c>
      <c r="B41" s="3">
        <v>365</v>
      </c>
      <c r="C41" s="3" t="s">
        <v>10</v>
      </c>
      <c r="D41" s="3" t="s">
        <v>61</v>
      </c>
      <c r="E41" s="3">
        <v>3.1</v>
      </c>
      <c r="F41" s="3">
        <v>246.72</v>
      </c>
      <c r="G41" s="25">
        <f t="shared" ref="G41" si="4">E41*F41*B41/1000</f>
        <v>279.16368</v>
      </c>
      <c r="H41" s="3"/>
      <c r="J41" s="4">
        <f t="shared" si="3"/>
        <v>251.65</v>
      </c>
    </row>
    <row r="42" spans="1:13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27">
        <f>SUM(G39:G41)</f>
        <v>611.564435</v>
      </c>
      <c r="H42" s="38"/>
      <c r="J42" s="4"/>
    </row>
    <row r="43" spans="1:13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3" ht="11.25" customHeight="1" x14ac:dyDescent="0.2">
      <c r="A44" s="3" t="s">
        <v>64</v>
      </c>
      <c r="B44" s="3">
        <v>365</v>
      </c>
      <c r="C44" s="3" t="s">
        <v>10</v>
      </c>
      <c r="D44" s="3" t="s">
        <v>59</v>
      </c>
      <c r="E44" s="25">
        <v>0.93899999999999995</v>
      </c>
      <c r="F44" s="3">
        <v>548.36</v>
      </c>
      <c r="G44" s="25">
        <f>E44*F44*B44/1000</f>
        <v>187.94216459999998</v>
      </c>
      <c r="H44" s="3"/>
      <c r="J44" s="4">
        <f t="shared" si="3"/>
        <v>559.33000000000004</v>
      </c>
    </row>
    <row r="45" spans="1:13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7">
        <f>SUM(G44)</f>
        <v>187.94216459999998</v>
      </c>
      <c r="H45" s="38"/>
    </row>
    <row r="46" spans="1:13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3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3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f>2.2-2.2</f>
        <v>0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4.63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f>4.19-4.19</f>
        <v>0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2.2000000000000002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f>8.82-8.82</f>
        <v>0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f>9.9-9.9</f>
        <v>0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2.12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2.29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f>8.82-8.82</f>
        <v>0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f>22.04-22.04</f>
        <v>0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f>12.78-12.78</f>
        <v>0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f>13.66-13.66</f>
        <v>0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f>2.34-2.34</f>
        <v>0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f>2.07-2.07</f>
        <v>0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f>4.41-4.41</f>
        <v>0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f>44.08-44.08</f>
        <v>0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f>22.04-22.04</f>
        <v>0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38">
        <f>SUM(G49:G108)</f>
        <v>11.239999999999998</v>
      </c>
      <c r="H109" s="38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22.04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17.63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9">
        <f>2.2-2.2</f>
        <v>0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0</v>
      </c>
      <c r="F120" s="3">
        <v>0</v>
      </c>
      <c r="G120" s="3">
        <v>46.59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15.29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2.29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2.12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13.61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0</v>
      </c>
      <c r="F125" s="3">
        <v>0</v>
      </c>
      <c r="G125" s="3">
        <v>94.04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0</v>
      </c>
      <c r="F126" s="3">
        <v>0</v>
      </c>
      <c r="G126" s="3">
        <v>11.85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0</v>
      </c>
      <c r="F127" s="3">
        <v>0</v>
      </c>
      <c r="G127" s="3">
        <v>35.29</v>
      </c>
      <c r="H127" s="3"/>
    </row>
    <row r="128" spans="1:8" ht="11.25" customHeight="1" x14ac:dyDescent="0.2">
      <c r="A128" s="3" t="s">
        <v>153</v>
      </c>
      <c r="B128" s="3">
        <v>1</v>
      </c>
      <c r="C128" s="3" t="s">
        <v>126</v>
      </c>
      <c r="D128" s="3" t="s">
        <v>19</v>
      </c>
      <c r="E128" s="3">
        <v>0</v>
      </c>
      <c r="F128" s="3">
        <v>0</v>
      </c>
      <c r="G128" s="39">
        <f>2.34-2.34</f>
        <v>0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9">
        <f>30.85-10</f>
        <v>20.85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9">
        <f>21.6-5</f>
        <v>16.600000000000001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9">
        <f>26.45-6</f>
        <v>20.45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9">
        <f>22.48-5</f>
        <v>17.48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13.22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3.97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9">
        <f>4.85-4.85</f>
        <v>0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28.55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9">
        <f>13.22-5</f>
        <v>8.2200000000000006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2.2000000000000002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33">
        <f>SUM(G112:G154)</f>
        <v>392.29000000000013</v>
      </c>
      <c r="H155" s="3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9</v>
      </c>
      <c r="F157" s="3">
        <f>ROUND(G157/E157/B157*1000,2)</f>
        <v>907.18</v>
      </c>
      <c r="G157" s="25">
        <v>2988.26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27">
        <f>SUM(G157)</f>
        <v>2988.26</v>
      </c>
      <c r="H158" s="3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10</v>
      </c>
      <c r="D161" s="3" t="s">
        <v>71</v>
      </c>
      <c r="E161" s="3">
        <v>3</v>
      </c>
      <c r="F161" s="3">
        <f>ROUND(G161/E161/B161*1000,2)</f>
        <v>12350.56</v>
      </c>
      <c r="G161" s="25">
        <v>444.62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25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27">
        <f>SUM(G160:G162)</f>
        <v>444.62</v>
      </c>
      <c r="H163" s="3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21.11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33">
        <f>SUM(G165:G167)</f>
        <v>21.11</v>
      </c>
      <c r="H168" s="3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33">
        <f>SUM(G170:G171)</f>
        <v>0</v>
      </c>
      <c r="H172" s="3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57.86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9">
        <f>2.12-2.12</f>
        <v>0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33">
        <f>SUM(G174:G175)</f>
        <v>57.86</v>
      </c>
      <c r="H176" s="3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">
        <f>259.45-70-14.12</f>
        <v>175.32999999999998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33">
        <f>SUM(G178)</f>
        <v>175.32999999999998</v>
      </c>
      <c r="H179" s="3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f>27.61-5.51</f>
        <v>22.1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33">
        <f>SUM(G182:G184)</f>
        <v>22.1</v>
      </c>
      <c r="H185" s="3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9">
        <f>11.29-11.29</f>
        <v>0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5.66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33">
        <f>SUM(G187:G193)</f>
        <v>5.66</v>
      </c>
      <c r="H194" s="3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33">
        <f>SUM(G196:G205)</f>
        <v>0</v>
      </c>
      <c r="H206" s="33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27">
        <f>G37+G42+G45+G109+G155+G158+G163+G168+G172+G176+G179+G185+G194+G206+G4</f>
        <v>5233.4886165999997</v>
      </c>
      <c r="H207" s="33"/>
    </row>
    <row r="209" spans="1:8" ht="11.25" customHeight="1" x14ac:dyDescent="0.2">
      <c r="E209" s="4" t="s">
        <v>241</v>
      </c>
      <c r="F209" s="4">
        <v>26.53</v>
      </c>
      <c r="G209" s="21">
        <f>G207*1000/F210/12</f>
        <v>26.530002091583572</v>
      </c>
      <c r="H209" s="22">
        <f>F209/G209</f>
        <v>0.99999992116157532</v>
      </c>
    </row>
    <row r="210" spans="1:8" ht="11.25" customHeight="1" x14ac:dyDescent="0.2">
      <c r="E210" s="4" t="s">
        <v>242</v>
      </c>
      <c r="F210" s="20">
        <v>16438.900000000001</v>
      </c>
      <c r="G210" s="23">
        <f>F210*F209*12/1000</f>
        <v>5233.4882040000011</v>
      </c>
    </row>
    <row r="211" spans="1:8" ht="11.25" customHeight="1" x14ac:dyDescent="0.2">
      <c r="G211" s="21"/>
    </row>
    <row r="212" spans="1:8" ht="11.25" customHeight="1" x14ac:dyDescent="0.2">
      <c r="F212" s="4" t="s">
        <v>243</v>
      </c>
      <c r="G212" s="21">
        <f>G210-G207</f>
        <v>-4.1259999852627516E-4</v>
      </c>
      <c r="H212" s="24">
        <f>G214-G207</f>
        <v>-523.34923299999809</v>
      </c>
    </row>
    <row r="213" spans="1:8" ht="11.25" customHeight="1" x14ac:dyDescent="0.2">
      <c r="G213" s="21"/>
    </row>
    <row r="214" spans="1:8" ht="11.25" customHeight="1" x14ac:dyDescent="0.2">
      <c r="G214" s="21">
        <f>G210*0.9</f>
        <v>4710.1393836000016</v>
      </c>
    </row>
    <row r="215" spans="1:8" ht="11.25" customHeight="1" x14ac:dyDescent="0.2">
      <c r="F215" s="4" t="s">
        <v>244</v>
      </c>
      <c r="G215" s="23">
        <f>G210*0.1</f>
        <v>523.34882040000014</v>
      </c>
    </row>
    <row r="216" spans="1:8" ht="11.25" customHeight="1" x14ac:dyDescent="0.2">
      <c r="G216" s="21">
        <f>SUM(G214:G215)</f>
        <v>5233.488204000002</v>
      </c>
    </row>
    <row r="218" spans="1:8" ht="11.25" customHeight="1" x14ac:dyDescent="0.2">
      <c r="A218" s="36" t="s">
        <v>249</v>
      </c>
      <c r="B218" s="36"/>
      <c r="C218" s="36"/>
      <c r="D218" s="36"/>
      <c r="E218" s="36"/>
      <c r="F218" s="36"/>
      <c r="G218" s="36" t="s">
        <v>250</v>
      </c>
    </row>
    <row r="220" spans="1:8" ht="11.25" customHeight="1" x14ac:dyDescent="0.2">
      <c r="A220" s="36" t="s">
        <v>251</v>
      </c>
      <c r="B220" s="36"/>
      <c r="C220" s="36"/>
      <c r="D220" s="36"/>
      <c r="E220" s="36"/>
      <c r="F220" s="36"/>
      <c r="G220" s="36" t="s">
        <v>252</v>
      </c>
    </row>
    <row r="227" spans="1:1" ht="11.25" customHeight="1" x14ac:dyDescent="0.2">
      <c r="A227" s="4" t="s">
        <v>253</v>
      </c>
    </row>
    <row r="228" spans="1:1" ht="11.25" customHeight="1" x14ac:dyDescent="0.2">
      <c r="A228" s="4" t="s">
        <v>254</v>
      </c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2017-05-02T12:06:35Z</dcterms:modified>
</cp:coreProperties>
</file>