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2" i="3" l="1"/>
  <c r="G178" i="3" l="1"/>
  <c r="F161" i="3" l="1"/>
  <c r="F157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8" i="1"/>
  <c r="I40" i="1"/>
  <c r="I5" i="1"/>
  <c r="G214" i="3" l="1"/>
  <c r="G212" i="3"/>
  <c r="G215" i="3"/>
  <c r="G163" i="2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6" i="3" l="1"/>
  <c r="H212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<sst xmlns="http://schemas.openxmlformats.org/spreadsheetml/2006/main" count="1923" uniqueCount="254">
  <si>
    <t>Мусы Джалиля ул., д.2,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</si>
  <si>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</si>
  <si>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</si>
  <si>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</si>
  <si>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</si>
  <si>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</si>
  <si>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</si>
  <si>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</si>
  <si>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</si>
  <si>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</si>
  <si>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</si>
  <si>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</si>
  <si>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</si>
  <si>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</si>
  <si>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</si>
  <si>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</si>
  <si>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</si>
  <si>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</si>
  <si>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</si>
  <si>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</si>
  <si>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</si>
  <si>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</si>
  <si>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</si>
  <si>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</si>
  <si>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</si>
  <si>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</si>
  <si>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</si>
  <si>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</si>
  <si>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</si>
  <si>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</si>
  <si>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</si>
  <si>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</si>
  <si>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</si>
  <si>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</si>
  <si>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</si>
  <si>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</si>
  <si>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</si>
  <si>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</si>
  <si>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</si>
  <si>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</si>
  <si>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</si>
  <si>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</si>
  <si>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</si>
  <si>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</si>
  <si>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</si>
  <si>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</si>
  <si>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</si>
  <si>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</si>
  <si>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</si>
  <si>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</si>
  <si>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</si>
  <si>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</si>
  <si>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</si>
  <si>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</si>
  <si>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</si>
  <si>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</si>
  <si>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</si>
  <si>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</si>
  <si>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</si>
  <si>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</si>
  <si>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</si>
  <si>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</si>
  <si>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</si>
  <si>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</si>
  <si>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</si>
  <si>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</si>
  <si>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</si>
  <si>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</si>
  <si>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</si>
  <si>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</si>
  <si>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</si>
  <si>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</si>
  <si>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</si>
  <si>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</si>
  <si>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</si>
  <si>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</si>
  <si>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</si>
  <si>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</si>
  <si>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</si>
  <si>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</si>
  <si>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</si>
  <si>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</si>
  <si>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</si>
  <si>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</si>
  <si>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</si>
  <si>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</si>
  <si>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</si>
  <si>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</si>
  <si>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</si>
  <si>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</si>
  <si>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</si>
  <si>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</si>
  <si>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</si>
  <si>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</si>
  <si>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</si>
  <si>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</si>
  <si>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</si>
  <si>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</si>
  <si>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</si>
  <si>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</si>
  <si>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</si>
  <si>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</si>
  <si>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</si>
  <si>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</si>
  <si>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</si>
  <si>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</si>
  <si>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</si>
  <si>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</si>
  <si>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</si>
  <si>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</si>
  <si>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</si>
  <si>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</si>
  <si>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</si>
  <si>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</si>
  <si>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</si>
  <si>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</si>
  <si>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</si>
  <si>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</si>
  <si>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</si>
  <si>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</si>
  <si>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</si>
  <si>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</si>
  <si>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</si>
  <si>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</si>
  <si>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</si>
  <si>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</si>
  <si>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</si>
  <si>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</si>
  <si>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</si>
  <si>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</si>
  <si>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</si>
  <si>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</si>
  <si>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</si>
  <si>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</si>
  <si>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</si>
  <si>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</si>
  <si>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</si>
  <si>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</si>
  <si>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</si>
  <si>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</si>
  <si>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</si>
  <si>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</si>
  <si>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</si>
  <si>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</si>
  <si>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</si>
  <si>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</si>
  <si>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</si>
  <si>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</si>
  <si>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</si>
  <si>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</si>
  <si>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</si>
  <si>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</si>
  <si>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</si>
  <si>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</si>
  <si>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</si>
  <si>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</si>
  <si>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</si>
  <si>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</si>
  <si>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</si>
  <si>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</si>
  <si>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</si>
  <si>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</si>
  <si>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</si>
  <si>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</si>
  <si>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</si>
  <si>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</si>
  <si>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</si>
  <si>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</si>
  <si>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</si>
  <si>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</si>
  <si>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</si>
  <si>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</si>
  <si>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</si>
  <si>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</si>
  <si>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</si>
  <si>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</si>
  <si>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</si>
  <si>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</si>
  <si>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</si>
  <si>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</si>
  <si>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</si>
  <si>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</si>
  <si>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</si>
  <si>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</si>
  <si>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</si>
  <si>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</si>
  <si>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</si>
  <si>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</si>
  <si>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</si>
  <si>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</si>
  <si>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</si>
  <si>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</si>
  <si>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</si>
  <si>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</si>
  <si>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</si>
  <si>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</si>
  <si>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</si>
  <si>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</si>
  <si>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</si>
  <si>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</si>
  <si>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</si>
  <si>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</si>
  <si>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</si>
  <si>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</si>
  <si>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</si>
  <si>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</si>
  <si>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</si>
  <si>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</si>
  <si>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</si>
  <si>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</si>
  <si>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</si>
  <si>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</si>
  <si>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</si>
  <si>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</si>
  <si>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</si>
  <si>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</si>
  <si>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</si>
  <si>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</si>
  <si>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</si>
  <si>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</si>
  <si>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</si>
  <si>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</si>
  <si>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</si>
  <si>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</si>
  <si>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</si>
  <si>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</si>
  <si>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</si>
  <si>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</si>
  <si>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</si>
  <si>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</si>
  <si>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</si>
  <si>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</si>
  <si>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</si>
  <si>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</si>
  <si>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</si>
  <si>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</si>
  <si>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</si>
  <si>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</si>
  <si>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</si>
  <si>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</si>
  <si>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</si>
  <si>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</si>
  <si>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</si>
  <si>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</si>
  <si>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</si>
  <si>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</si>
  <si>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</si>
  <si>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</si>
  <si>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</si>
  <si>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</si>
  <si>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</si>
  <si>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</si>
  <si>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</si>
  <si>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План по проведению работ (оказанию услуг) по содержанию и ремонту общего имущества МКД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</si>
</sst>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activeCell="A42" sqref="A42:H42"/>
    </sheetView>
  </sheetViews>
  <sheetFormatPr defaultRowHeight="11.25" customHeight="1" x14ac:dyDescent="0.2"/>
  <cols>
    <col min="1" max="1" width="48.28515625" style="4" customWidth="1"/>
    <col min="2" max="16384" width="9.140625" style="4"/>
  </cols>
  <sheetData>
    <row r="1" spans="1:9" s="1" customFormat="1" ht="11.25" customHeight="1" x14ac:dyDescent="0.25">
      <c r="A1" s="5" t="s">
        <v>239</v>
      </c>
    </row>
    <row r="2" spans="1:9" s="1" customFormat="1" ht="11.2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9" ht="11.25" customHeight="1" x14ac:dyDescent="0.2">
      <c r="A3" s="2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35" t="s">
        <v>8</v>
      </c>
      <c r="B4" s="35"/>
      <c r="C4" s="35"/>
      <c r="D4" s="35"/>
      <c r="E4" s="35"/>
      <c r="F4" s="35"/>
      <c r="G4" s="35"/>
      <c r="H4" s="35"/>
    </row>
    <row r="5" spans="1:9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92</v>
      </c>
      <c r="F5" s="3">
        <v>2.2799999999999998</v>
      </c>
      <c r="G5" s="3">
        <v>62.718000000000004</v>
      </c>
      <c r="H5" s="3" t="s">
        <v>12</v>
      </c>
      <c r="I5" s="4">
        <f>ROUND(F5*1.06,2)</f>
        <v>2.42</v>
      </c>
    </row>
    <row r="6" spans="1:9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92</v>
      </c>
      <c r="F6" s="3">
        <v>3.23</v>
      </c>
      <c r="G6" s="3">
        <v>3.5659999999999998</v>
      </c>
      <c r="H6" s="3"/>
      <c r="I6" s="4">
        <f t="shared" ref="I6:I40" si="0">ROUND(F6*1.06,2)</f>
        <v>3.42</v>
      </c>
    </row>
    <row r="7" spans="1:9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690</v>
      </c>
      <c r="F7" s="3">
        <v>1.99</v>
      </c>
      <c r="G7" s="3">
        <v>71.400999999999996</v>
      </c>
      <c r="H7" s="3" t="s">
        <v>15</v>
      </c>
      <c r="I7" s="4">
        <f t="shared" si="0"/>
        <v>2.11</v>
      </c>
    </row>
    <row r="8" spans="1:9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690</v>
      </c>
      <c r="F8" s="3">
        <v>2.54</v>
      </c>
      <c r="G8" s="3">
        <v>21.030999999999999</v>
      </c>
      <c r="H8" s="3"/>
      <c r="I8" s="4">
        <f t="shared" si="0"/>
        <v>2.69</v>
      </c>
    </row>
    <row r="9" spans="1:9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  <c r="I9" s="4">
        <f t="shared" si="0"/>
        <v>3.26</v>
      </c>
    </row>
    <row r="10" spans="1:9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  <c r="I10" s="4">
        <f t="shared" si="0"/>
        <v>20.81</v>
      </c>
    </row>
    <row r="11" spans="1:9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  <c r="I11" s="4">
        <f t="shared" si="0"/>
        <v>3.45</v>
      </c>
    </row>
    <row r="12" spans="1:9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  <c r="I12" s="4">
        <f t="shared" si="0"/>
        <v>0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173</v>
      </c>
      <c r="F13" s="3">
        <v>8.3699999999999992</v>
      </c>
      <c r="G13" s="3">
        <v>1.448</v>
      </c>
      <c r="H13" s="3" t="s">
        <v>25</v>
      </c>
      <c r="I13" s="4">
        <f t="shared" si="0"/>
        <v>8.8699999999999992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8781</v>
      </c>
      <c r="F14" s="3">
        <v>2.78</v>
      </c>
      <c r="G14" s="3">
        <v>24.411000000000001</v>
      </c>
      <c r="H14" s="3" t="s">
        <v>25</v>
      </c>
      <c r="I14" s="4">
        <f t="shared" si="0"/>
        <v>2.95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360</v>
      </c>
      <c r="F15" s="3">
        <v>1.73</v>
      </c>
      <c r="G15" s="3">
        <v>0.623</v>
      </c>
      <c r="H15" s="3" t="s">
        <v>25</v>
      </c>
      <c r="I15" s="4">
        <f t="shared" si="0"/>
        <v>1.83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  <c r="I16" s="4">
        <f t="shared" si="0"/>
        <v>4.3</v>
      </c>
    </row>
    <row r="17" spans="1:9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  <c r="I17" s="4">
        <f t="shared" si="0"/>
        <v>4.28</v>
      </c>
    </row>
    <row r="18" spans="1:9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  <c r="I18" s="4">
        <f t="shared" si="0"/>
        <v>0</v>
      </c>
    </row>
    <row r="19" spans="1:9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  <c r="I19" s="4">
        <f t="shared" si="0"/>
        <v>0</v>
      </c>
    </row>
    <row r="20" spans="1:9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  <c r="I20" s="4">
        <f t="shared" si="0"/>
        <v>2.64</v>
      </c>
    </row>
    <row r="21" spans="1:9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  <c r="I21" s="4">
        <f t="shared" si="0"/>
        <v>5.32</v>
      </c>
    </row>
    <row r="22" spans="1:9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  <c r="I22" s="4">
        <f t="shared" si="0"/>
        <v>2.64</v>
      </c>
    </row>
    <row r="23" spans="1:9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  <c r="I23" s="4">
        <f t="shared" si="0"/>
        <v>2.14</v>
      </c>
    </row>
    <row r="24" spans="1:9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1268</v>
      </c>
      <c r="F24" s="3">
        <v>2.0299999999999998</v>
      </c>
      <c r="G24" s="3">
        <v>5.1479999999999997</v>
      </c>
      <c r="H24" s="3" t="s">
        <v>30</v>
      </c>
      <c r="I24" s="4">
        <f t="shared" si="0"/>
        <v>2.15</v>
      </c>
    </row>
    <row r="25" spans="1:9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9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  <c r="I26" s="4">
        <f t="shared" si="0"/>
        <v>0</v>
      </c>
    </row>
    <row r="27" spans="1:9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  <c r="I27" s="4">
        <f t="shared" si="0"/>
        <v>0</v>
      </c>
    </row>
    <row r="28" spans="1:9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9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19.309999999999999</v>
      </c>
      <c r="H29" s="3" t="s">
        <v>48</v>
      </c>
      <c r="I29" s="4">
        <f t="shared" si="0"/>
        <v>0</v>
      </c>
    </row>
    <row r="30" spans="1:9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  <c r="I30" s="4">
        <f t="shared" si="0"/>
        <v>0</v>
      </c>
    </row>
    <row r="31" spans="1:9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1072</v>
      </c>
      <c r="F31" s="3">
        <v>1.67</v>
      </c>
      <c r="G31" s="3">
        <v>1.79</v>
      </c>
      <c r="H31" s="3" t="s">
        <v>25</v>
      </c>
      <c r="I31" s="4">
        <f t="shared" si="0"/>
        <v>1.77</v>
      </c>
    </row>
    <row r="32" spans="1:9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1070.9000000000001</v>
      </c>
      <c r="F32" s="3">
        <v>1.67</v>
      </c>
      <c r="G32" s="3">
        <v>1.788</v>
      </c>
      <c r="H32" s="3" t="s">
        <v>25</v>
      </c>
      <c r="I32" s="4">
        <f t="shared" si="0"/>
        <v>1.77</v>
      </c>
    </row>
    <row r="33" spans="1:9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9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</v>
      </c>
      <c r="F34" s="3">
        <v>8.2899999999999991</v>
      </c>
      <c r="G34" s="3">
        <v>57.491</v>
      </c>
      <c r="H34" s="3"/>
      <c r="I34" s="4">
        <f t="shared" si="0"/>
        <v>8.7899999999999991</v>
      </c>
    </row>
    <row r="35" spans="1:9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  <c r="I35" s="4">
        <f t="shared" si="0"/>
        <v>3.81</v>
      </c>
    </row>
    <row r="36" spans="1:9" s="10" customFormat="1" ht="11.25" customHeight="1" x14ac:dyDescent="0.2">
      <c r="A36" s="36" t="s">
        <v>56</v>
      </c>
      <c r="B36" s="36"/>
      <c r="C36" s="36"/>
      <c r="D36" s="36"/>
      <c r="E36" s="36"/>
      <c r="F36" s="36"/>
      <c r="G36" s="9">
        <f>SUM(G5:G35)</f>
        <v>440.02400000000006</v>
      </c>
      <c r="H36" s="9"/>
      <c r="I36" s="4"/>
    </row>
    <row r="37" spans="1:9" ht="11.25" customHeight="1" x14ac:dyDescent="0.2">
      <c r="A37" s="35" t="s">
        <v>57</v>
      </c>
      <c r="B37" s="35"/>
      <c r="C37" s="35"/>
      <c r="D37" s="35"/>
      <c r="E37" s="35"/>
      <c r="F37" s="35"/>
      <c r="G37" s="35"/>
      <c r="H37" s="35"/>
    </row>
    <row r="38" spans="1:9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3.4</v>
      </c>
      <c r="F38" s="3">
        <v>185.08</v>
      </c>
      <c r="G38" s="3">
        <v>229.684</v>
      </c>
      <c r="H38" s="3" t="s">
        <v>12</v>
      </c>
      <c r="I38" s="4">
        <f t="shared" si="0"/>
        <v>196.18</v>
      </c>
    </row>
    <row r="39" spans="1:9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9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3.4</v>
      </c>
      <c r="F40" s="3">
        <v>298.49</v>
      </c>
      <c r="G40" s="3">
        <v>370.42599999999999</v>
      </c>
      <c r="H40" s="3"/>
      <c r="I40" s="4">
        <f t="shared" si="0"/>
        <v>316.39999999999998</v>
      </c>
    </row>
    <row r="41" spans="1:9" s="10" customFormat="1" ht="11.25" customHeight="1" x14ac:dyDescent="0.2">
      <c r="A41" s="36" t="s">
        <v>62</v>
      </c>
      <c r="B41" s="36"/>
      <c r="C41" s="36"/>
      <c r="D41" s="36"/>
      <c r="E41" s="36"/>
      <c r="F41" s="36"/>
      <c r="G41" s="9">
        <f>SUM(G38:G40)</f>
        <v>600.11</v>
      </c>
      <c r="H41" s="9"/>
    </row>
    <row r="42" spans="1:9" ht="11.25" customHeight="1" x14ac:dyDescent="0.2">
      <c r="A42" s="35" t="s">
        <v>63</v>
      </c>
      <c r="B42" s="35"/>
      <c r="C42" s="35"/>
      <c r="D42" s="35"/>
      <c r="E42" s="35"/>
      <c r="F42" s="35"/>
      <c r="G42" s="35"/>
      <c r="H42" s="35"/>
    </row>
    <row r="43" spans="1:9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32.799999999999997</v>
      </c>
      <c r="F43" s="3">
        <v>17.72</v>
      </c>
      <c r="G43" s="3">
        <v>212.14400000000001</v>
      </c>
      <c r="H43" s="3"/>
    </row>
    <row r="44" spans="1:9" s="10" customFormat="1" ht="11.25" customHeight="1" x14ac:dyDescent="0.2">
      <c r="A44" s="36" t="s">
        <v>65</v>
      </c>
      <c r="B44" s="36"/>
      <c r="C44" s="36"/>
      <c r="D44" s="36"/>
      <c r="E44" s="36"/>
      <c r="F44" s="36"/>
      <c r="G44" s="9">
        <f>SUM(G43)</f>
        <v>212.14400000000001</v>
      </c>
      <c r="H44" s="9"/>
    </row>
    <row r="45" spans="1:9" ht="11.25" customHeight="1" x14ac:dyDescent="0.2">
      <c r="A45" s="35" t="s">
        <v>66</v>
      </c>
      <c r="B45" s="35"/>
      <c r="C45" s="35"/>
      <c r="D45" s="35"/>
      <c r="E45" s="35"/>
      <c r="F45" s="35"/>
      <c r="G45" s="35"/>
      <c r="H45" s="35"/>
    </row>
    <row r="46" spans="1:9" ht="11.25" customHeight="1" x14ac:dyDescent="0.2">
      <c r="A46" s="35" t="s">
        <v>67</v>
      </c>
      <c r="B46" s="35"/>
      <c r="C46" s="35"/>
      <c r="D46" s="35"/>
      <c r="E46" s="35"/>
      <c r="F46" s="35"/>
      <c r="G46" s="35"/>
      <c r="H46" s="35"/>
    </row>
    <row r="47" spans="1:9" ht="11.25" customHeight="1" x14ac:dyDescent="0.2">
      <c r="A47" s="35" t="s">
        <v>68</v>
      </c>
      <c r="B47" s="35"/>
      <c r="C47" s="35"/>
      <c r="D47" s="35"/>
      <c r="E47" s="35"/>
      <c r="F47" s="35"/>
      <c r="G47" s="35"/>
      <c r="H47" s="11"/>
    </row>
    <row r="48" spans="1:9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60.98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5.4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11.34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10.26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5.4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21.59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53.98</v>
      </c>
      <c r="H76" s="3" t="s">
        <v>72</v>
      </c>
    </row>
    <row r="77" spans="1:8" ht="11.25" customHeight="1" x14ac:dyDescent="0.2">
      <c r="A77" s="38" t="s">
        <v>103</v>
      </c>
      <c r="B77" s="39"/>
      <c r="C77" s="39"/>
      <c r="D77" s="39"/>
      <c r="E77" s="39"/>
      <c r="F77" s="39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5.18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5.61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8" t="s">
        <v>109</v>
      </c>
      <c r="B83" s="39"/>
      <c r="C83" s="39"/>
      <c r="D83" s="39"/>
      <c r="E83" s="39"/>
      <c r="F83" s="39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21.59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53.98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31.31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33.47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5.72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5.07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10.8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107.97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53.98</v>
      </c>
      <c r="H107" s="3"/>
    </row>
    <row r="108" spans="1:8" s="10" customFormat="1" ht="11.25" customHeight="1" x14ac:dyDescent="0.2">
      <c r="A108" s="36" t="s">
        <v>135</v>
      </c>
      <c r="B108" s="36"/>
      <c r="C108" s="36"/>
      <c r="D108" s="36"/>
      <c r="E108" s="36"/>
      <c r="F108" s="36"/>
      <c r="G108" s="9">
        <f>SUM(G48:G107)</f>
        <v>503.63000000000011</v>
      </c>
      <c r="H108" s="9"/>
    </row>
    <row r="109" spans="1:8" ht="11.25" customHeight="1" x14ac:dyDescent="0.2">
      <c r="A109" s="35" t="s">
        <v>103</v>
      </c>
      <c r="B109" s="35"/>
      <c r="C109" s="35"/>
      <c r="D109" s="35"/>
      <c r="E109" s="35"/>
      <c r="F109" s="35"/>
      <c r="G109" s="35"/>
      <c r="H109" s="35"/>
    </row>
    <row r="110" spans="1:8" ht="11.25" customHeight="1" x14ac:dyDescent="0.2">
      <c r="A110" s="35" t="s">
        <v>136</v>
      </c>
      <c r="B110" s="35"/>
      <c r="C110" s="35"/>
      <c r="D110" s="35"/>
      <c r="E110" s="35"/>
      <c r="F110" s="35"/>
      <c r="G110" s="35"/>
      <c r="H110" s="35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53.98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43.19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10.8</v>
      </c>
      <c r="G119" s="3">
        <v>10.8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37.46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5.61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5.18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14.12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46.98</v>
      </c>
      <c r="G124" s="3">
        <v>46.98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10.8</v>
      </c>
      <c r="G125" s="3">
        <v>10.8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111.95</v>
      </c>
      <c r="G126" s="3">
        <v>111.95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5.72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75.58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52.9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64.78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55.06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32.39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9.7200000000000006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11.88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32.39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5.4</v>
      </c>
      <c r="H153" s="3"/>
    </row>
    <row r="154" spans="1:8" s="10" customFormat="1" ht="11.25" customHeight="1" x14ac:dyDescent="0.2">
      <c r="A154" s="36" t="s">
        <v>180</v>
      </c>
      <c r="B154" s="36"/>
      <c r="C154" s="36"/>
      <c r="D154" s="36"/>
      <c r="E154" s="36"/>
      <c r="F154" s="36"/>
      <c r="G154" s="9">
        <f>SUM(G111:G153)</f>
        <v>716.78</v>
      </c>
      <c r="H154" s="9"/>
    </row>
    <row r="155" spans="1:8" ht="11.25" customHeight="1" x14ac:dyDescent="0.2">
      <c r="A155" s="35" t="s">
        <v>181</v>
      </c>
      <c r="B155" s="35"/>
      <c r="C155" s="35"/>
      <c r="D155" s="35"/>
      <c r="E155" s="35"/>
      <c r="F155" s="35"/>
      <c r="G155" s="35"/>
      <c r="H155" s="35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306.52999999999997</v>
      </c>
      <c r="G156" s="3">
        <v>671.30100000000004</v>
      </c>
      <c r="H156" s="3" t="s">
        <v>156</v>
      </c>
    </row>
    <row r="157" spans="1:8" s="10" customFormat="1" ht="11.25" customHeight="1" x14ac:dyDescent="0.2">
      <c r="A157" s="36" t="s">
        <v>183</v>
      </c>
      <c r="B157" s="36"/>
      <c r="C157" s="36"/>
      <c r="D157" s="36"/>
      <c r="E157" s="36"/>
      <c r="F157" s="36"/>
      <c r="G157" s="9">
        <f>SUM(G156)</f>
        <v>671.30100000000004</v>
      </c>
      <c r="H157" s="9"/>
    </row>
    <row r="158" spans="1:8" ht="11.25" customHeight="1" x14ac:dyDescent="0.2">
      <c r="A158" s="35" t="s">
        <v>184</v>
      </c>
      <c r="B158" s="35"/>
      <c r="C158" s="35"/>
      <c r="D158" s="35"/>
      <c r="E158" s="35"/>
      <c r="F158" s="35"/>
      <c r="G158" s="35"/>
      <c r="H158" s="35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6" t="s">
        <v>188</v>
      </c>
      <c r="B162" s="36"/>
      <c r="C162" s="36"/>
      <c r="D162" s="36"/>
      <c r="E162" s="36"/>
      <c r="F162" s="36"/>
      <c r="G162" s="9">
        <f>SUM(G159:G161)</f>
        <v>402.11</v>
      </c>
      <c r="H162" s="9"/>
    </row>
    <row r="163" spans="1:8" ht="11.25" customHeight="1" x14ac:dyDescent="0.2">
      <c r="A163" s="35" t="s">
        <v>189</v>
      </c>
      <c r="B163" s="35"/>
      <c r="C163" s="35"/>
      <c r="D163" s="35"/>
      <c r="E163" s="35"/>
      <c r="F163" s="35"/>
      <c r="G163" s="35"/>
      <c r="H163" s="35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6" t="s">
        <v>193</v>
      </c>
      <c r="B167" s="36"/>
      <c r="C167" s="36"/>
      <c r="D167" s="36"/>
      <c r="E167" s="36"/>
      <c r="F167" s="36"/>
      <c r="G167" s="9">
        <f>SUM(G164:G166)</f>
        <v>9.1</v>
      </c>
      <c r="H167" s="9"/>
    </row>
    <row r="168" spans="1:8" ht="11.25" customHeight="1" x14ac:dyDescent="0.2">
      <c r="A168" s="35" t="s">
        <v>194</v>
      </c>
      <c r="B168" s="35"/>
      <c r="C168" s="35"/>
      <c r="D168" s="35"/>
      <c r="E168" s="35"/>
      <c r="F168" s="35"/>
      <c r="G168" s="35"/>
      <c r="H168" s="35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6" t="s">
        <v>197</v>
      </c>
      <c r="B171" s="36"/>
      <c r="C171" s="36"/>
      <c r="D171" s="36"/>
      <c r="E171" s="36"/>
      <c r="F171" s="36"/>
      <c r="G171" s="9">
        <f>SUM(G169:G170)</f>
        <v>0</v>
      </c>
      <c r="H171" s="9"/>
    </row>
    <row r="172" spans="1:8" ht="11.25" customHeight="1" x14ac:dyDescent="0.2">
      <c r="A172" s="35" t="s">
        <v>198</v>
      </c>
      <c r="B172" s="35"/>
      <c r="C172" s="35"/>
      <c r="D172" s="35"/>
      <c r="E172" s="35"/>
      <c r="F172" s="35"/>
      <c r="G172" s="35"/>
      <c r="H172" s="35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5.61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5.18</v>
      </c>
      <c r="H174" s="3" t="s">
        <v>200</v>
      </c>
    </row>
    <row r="175" spans="1:8" s="10" customFormat="1" ht="11.25" customHeight="1" x14ac:dyDescent="0.2">
      <c r="A175" s="36" t="s">
        <v>202</v>
      </c>
      <c r="B175" s="36"/>
      <c r="C175" s="36"/>
      <c r="D175" s="36"/>
      <c r="E175" s="36"/>
      <c r="F175" s="36"/>
      <c r="G175" s="9">
        <f>SUM(G173:G174)</f>
        <v>10.79</v>
      </c>
      <c r="H175" s="9"/>
    </row>
    <row r="176" spans="1:8" ht="11.25" customHeight="1" x14ac:dyDescent="0.2">
      <c r="A176" s="35" t="s">
        <v>203</v>
      </c>
      <c r="B176" s="35"/>
      <c r="C176" s="35"/>
      <c r="D176" s="35"/>
      <c r="E176" s="35"/>
      <c r="F176" s="35"/>
      <c r="G176" s="35"/>
      <c r="H176" s="35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211.601</v>
      </c>
      <c r="H177" s="3"/>
    </row>
    <row r="178" spans="1:8" s="10" customFormat="1" ht="11.25" customHeight="1" x14ac:dyDescent="0.2">
      <c r="A178" s="36" t="s">
        <v>205</v>
      </c>
      <c r="B178" s="36"/>
      <c r="C178" s="36"/>
      <c r="D178" s="36"/>
      <c r="E178" s="36"/>
      <c r="F178" s="36"/>
      <c r="G178" s="9">
        <f>SUM(G177)</f>
        <v>211.601</v>
      </c>
      <c r="H178" s="9"/>
    </row>
    <row r="179" spans="1:8" ht="11.25" customHeight="1" x14ac:dyDescent="0.2">
      <c r="A179" s="35" t="s">
        <v>206</v>
      </c>
      <c r="B179" s="35"/>
      <c r="C179" s="35"/>
      <c r="D179" s="35"/>
      <c r="E179" s="35"/>
      <c r="F179" s="35"/>
      <c r="G179" s="35"/>
      <c r="H179" s="35"/>
    </row>
    <row r="180" spans="1:8" ht="11.25" customHeight="1" x14ac:dyDescent="0.2">
      <c r="A180" s="35" t="s">
        <v>53</v>
      </c>
      <c r="B180" s="35"/>
      <c r="C180" s="35"/>
      <c r="D180" s="35"/>
      <c r="E180" s="35"/>
      <c r="F180" s="35"/>
      <c r="G180" s="35"/>
      <c r="H180" s="35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58.86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6" t="s">
        <v>210</v>
      </c>
      <c r="B184" s="36"/>
      <c r="C184" s="36"/>
      <c r="D184" s="36"/>
      <c r="E184" s="36"/>
      <c r="F184" s="36"/>
      <c r="G184" s="9">
        <f>SUM(G181:G183)</f>
        <v>58.86</v>
      </c>
      <c r="H184" s="9"/>
    </row>
    <row r="185" spans="1:8" ht="11.25" customHeight="1" x14ac:dyDescent="0.2">
      <c r="A185" s="35" t="s">
        <v>211</v>
      </c>
      <c r="B185" s="35"/>
      <c r="C185" s="35"/>
      <c r="D185" s="35"/>
      <c r="E185" s="35"/>
      <c r="F185" s="35"/>
      <c r="G185" s="35"/>
      <c r="H185" s="35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13.84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6.94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6" t="s">
        <v>220</v>
      </c>
      <c r="B193" s="36"/>
      <c r="C193" s="36"/>
      <c r="D193" s="36"/>
      <c r="E193" s="36"/>
      <c r="F193" s="36"/>
      <c r="G193" s="9">
        <f>SUM(G186:G192)</f>
        <v>20.78</v>
      </c>
      <c r="H193" s="9"/>
    </row>
    <row r="194" spans="1:8" ht="11.25" customHeight="1" x14ac:dyDescent="0.2">
      <c r="A194" s="35" t="s">
        <v>221</v>
      </c>
      <c r="B194" s="35"/>
      <c r="C194" s="35"/>
      <c r="D194" s="35"/>
      <c r="E194" s="35"/>
      <c r="F194" s="35"/>
      <c r="G194" s="35"/>
      <c r="H194" s="35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6" t="s">
        <v>237</v>
      </c>
      <c r="B205" s="36"/>
      <c r="C205" s="36"/>
      <c r="D205" s="36"/>
      <c r="E205" s="36"/>
      <c r="F205" s="36"/>
      <c r="G205" s="9">
        <f>SUM(G195:G204)</f>
        <v>0</v>
      </c>
      <c r="H205" s="9"/>
    </row>
    <row r="206" spans="1:8" s="10" customFormat="1" ht="11.25" customHeight="1" x14ac:dyDescent="0.2">
      <c r="A206" s="36" t="s">
        <v>238</v>
      </c>
      <c r="B206" s="36"/>
      <c r="C206" s="36"/>
      <c r="D206" s="36"/>
      <c r="E206" s="36"/>
      <c r="F206" s="36"/>
      <c r="G206" s="9">
        <f>G36+G41+G44+G108+G154+G157+G162+G167+G171+G175+G178+G184+G193+G205</f>
        <v>3857.2300000000005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90" workbookViewId="0">
      <selection activeCell="A242" sqref="A242"/>
    </sheetView>
  </sheetViews>
  <sheetFormatPr defaultRowHeight="11.25" x14ac:dyDescent="0.2"/>
  <cols>
    <col min="1" max="1" width="48.28515625" style="4" customWidth="1"/>
    <col min="2" max="16384" width="9.140625" style="4"/>
  </cols>
  <sheetData>
    <row r="1" spans="1:9" s="1" customFormat="1" ht="11.25" customHeight="1" x14ac:dyDescent="0.25">
      <c r="A1" s="5" t="s">
        <v>239</v>
      </c>
    </row>
    <row r="2" spans="1:9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7" t="s">
        <v>244</v>
      </c>
      <c r="B4" s="13"/>
      <c r="C4" s="13"/>
      <c r="D4" s="12"/>
      <c r="E4" s="12"/>
      <c r="F4" s="12"/>
      <c r="G4" s="12">
        <v>409.15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92</v>
      </c>
      <c r="F6" s="3">
        <v>2.42</v>
      </c>
      <c r="G6" s="3">
        <f t="shared" ref="G6:G25" si="0">ROUND(E6*F6*B6/1000,2)</f>
        <v>66.790000000000006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92</v>
      </c>
      <c r="F7" s="3">
        <v>3.42</v>
      </c>
      <c r="G7" s="3">
        <f t="shared" si="0"/>
        <v>3.78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690</v>
      </c>
      <c r="F8" s="3">
        <v>2.11</v>
      </c>
      <c r="G8" s="3">
        <f t="shared" si="0"/>
        <v>75.709999999999994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690</v>
      </c>
      <c r="F9" s="3">
        <v>2.69</v>
      </c>
      <c r="G9" s="3">
        <f t="shared" si="0"/>
        <v>22.27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8.8699999999999992</v>
      </c>
      <c r="G14" s="3">
        <f t="shared" si="0"/>
        <v>1.53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8781</v>
      </c>
      <c r="F15" s="3">
        <v>2.95</v>
      </c>
      <c r="G15" s="3">
        <f t="shared" si="0"/>
        <v>25.9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360</v>
      </c>
      <c r="F16" s="3">
        <v>1.83</v>
      </c>
      <c r="G16" s="3">
        <f t="shared" si="0"/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 t="shared" si="0"/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1268</v>
      </c>
      <c r="F25" s="3">
        <v>2.15</v>
      </c>
      <c r="G25" s="3">
        <f t="shared" si="0"/>
        <v>5.45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20.47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1072</v>
      </c>
      <c r="F32" s="3">
        <v>1.77</v>
      </c>
      <c r="G32" s="3">
        <f>ROUND(E32*F32*B32/1000,2)</f>
        <v>1.9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1070.9000000000001</v>
      </c>
      <c r="F33" s="3">
        <v>1.77</v>
      </c>
      <c r="G33" s="3">
        <f>ROUND(E33*F33*B33/1000,2)</f>
        <v>1.9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</v>
      </c>
      <c r="F35" s="3">
        <v>8.7899999999999991</v>
      </c>
      <c r="G35" s="3">
        <f>ROUND(E35*F35*B35/1000,2)</f>
        <v>61.13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>ROUND(E36*F36*B36/1000,2)</f>
        <v>7.13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467.2299999999999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3.4</v>
      </c>
      <c r="F39" s="3">
        <v>196.18</v>
      </c>
      <c r="G39" s="3">
        <f>ROUND(E39*F39*B39/1000,2)</f>
        <v>244.13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3.4</v>
      </c>
      <c r="F41" s="3">
        <v>316.39999999999998</v>
      </c>
      <c r="G41" s="3">
        <f>ROUND(E41*F41*B41/1000,2)</f>
        <v>393.73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637.86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1.08</v>
      </c>
      <c r="F44" s="3">
        <v>537.61</v>
      </c>
      <c r="G44" s="3">
        <f>ROUND(E44*F44*B44/1000,2)</f>
        <v>212.51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212.51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44.95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5.4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11.34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10.26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5.4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21.59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53.98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5.18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5.61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21.59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53.98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31.31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33.47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5.72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5.07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10.8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107.97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53.98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487.60000000000014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53.98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43.19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5.4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36.42</v>
      </c>
      <c r="G120" s="24">
        <v>36.42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37.46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5.61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5.18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64.599999999999994</v>
      </c>
      <c r="G125" s="25">
        <v>64.599999999999994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8.15</v>
      </c>
      <c r="G126" s="24">
        <v>8.15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24.24</v>
      </c>
      <c r="G127" s="24">
        <v>24.24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5.72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75.58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52.9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64.78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55.06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32.39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9.7200000000000006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11.88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32.39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5.4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665.92000000000007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242.92</v>
      </c>
      <c r="G157" s="24">
        <f>ROUND(E157*F157*B157/1000,2)</f>
        <v>533.45000000000005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533.45000000000005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367.78</v>
      </c>
      <c r="G161" s="24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367.78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5">
        <v>16.5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6">
        <f>SUM(G165:G167)</f>
        <v>16.5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46.47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38.14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84.61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4">
        <v>149.61000000000001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149.61000000000001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37.28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37.28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14.67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7.36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22.03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4091.53</v>
      </c>
      <c r="H207" s="14"/>
    </row>
    <row r="209" spans="1:8" hidden="1" x14ac:dyDescent="0.2">
      <c r="E209" s="4" t="s">
        <v>240</v>
      </c>
      <c r="F209" s="4">
        <f>(25.51*6+26.53*6)/12</f>
        <v>26.02</v>
      </c>
      <c r="G209" s="19">
        <f>G207*1000/F210/12</f>
        <v>26.019996743947051</v>
      </c>
      <c r="H209" s="20">
        <f>F209/G209</f>
        <v>1.0000001251365624</v>
      </c>
    </row>
    <row r="210" spans="1:8" hidden="1" x14ac:dyDescent="0.2">
      <c r="E210" s="4" t="s">
        <v>241</v>
      </c>
      <c r="F210" s="21">
        <v>13103.8</v>
      </c>
      <c r="G210" s="22">
        <f>F210*F209*12/1000</f>
        <v>4091.5305120000003</v>
      </c>
    </row>
    <row r="211" spans="1:8" hidden="1" x14ac:dyDescent="0.2">
      <c r="G211" s="19"/>
    </row>
    <row r="212" spans="1:8" hidden="1" x14ac:dyDescent="0.2">
      <c r="F212" s="4" t="s">
        <v>242</v>
      </c>
      <c r="G212" s="19">
        <f>G210-G207</f>
        <v>5.1200000007156632E-4</v>
      </c>
      <c r="H212" s="23">
        <f>G214-G207</f>
        <v>-409.15253919999986</v>
      </c>
    </row>
    <row r="213" spans="1:8" hidden="1" x14ac:dyDescent="0.2">
      <c r="G213" s="19"/>
    </row>
    <row r="214" spans="1:8" hidden="1" x14ac:dyDescent="0.2">
      <c r="G214" s="19">
        <f>G210*0.9</f>
        <v>3682.3774608000003</v>
      </c>
    </row>
    <row r="215" spans="1:8" hidden="1" x14ac:dyDescent="0.2">
      <c r="F215" s="4" t="s">
        <v>243</v>
      </c>
      <c r="G215" s="22">
        <f>G210*0.1</f>
        <v>409.15305120000005</v>
      </c>
    </row>
    <row r="216" spans="1:8" hidden="1" x14ac:dyDescent="0.2">
      <c r="G216" s="19">
        <f>SUM(G214:G215)</f>
        <v>4091.5305120000003</v>
      </c>
    </row>
    <row r="218" spans="1:8" x14ac:dyDescent="0.2">
      <c r="A218" s="31" t="s">
        <v>245</v>
      </c>
      <c r="B218" s="31"/>
      <c r="C218" s="31"/>
      <c r="D218" s="31"/>
      <c r="E218" s="31"/>
      <c r="F218" s="31"/>
      <c r="G218" s="31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topLeftCell="A169" workbookViewId="0">
      <selection activeCell="G169" sqref="G1:G1048576"/>
    </sheetView>
  </sheetViews>
  <sheetFormatPr defaultRowHeight="11.25" customHeight="1" x14ac:dyDescent="0.2"/>
  <cols>
    <col min="1" max="1" width="48.28515625" style="4" customWidth="1"/>
    <col min="2" max="16384" width="9.140625" style="4"/>
  </cols>
  <sheetData>
    <row r="1" spans="1:10" s="1" customFormat="1" ht="20.25" customHeight="1" x14ac:dyDescent="0.25">
      <c r="A1" s="5" t="s">
        <v>253</v>
      </c>
    </row>
    <row r="2" spans="1:10" s="1" customFormat="1" ht="18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3" t="s">
        <v>6</v>
      </c>
      <c r="H3" s="30" t="s">
        <v>7</v>
      </c>
    </row>
    <row r="4" spans="1:10" ht="11.25" customHeight="1" x14ac:dyDescent="0.2">
      <c r="A4" s="27" t="s">
        <v>244</v>
      </c>
      <c r="B4" s="29"/>
      <c r="C4" s="29"/>
      <c r="D4" s="30"/>
      <c r="E4" s="30"/>
      <c r="F4" s="30"/>
      <c r="G4" s="33">
        <v>417.17</v>
      </c>
      <c r="H4" s="30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92</v>
      </c>
      <c r="F6" s="3">
        <v>2.4700000000000002</v>
      </c>
      <c r="G6" s="3">
        <f t="shared" ref="G6:G25" si="0">ROUND(E6*F6*B6/1000,2)</f>
        <v>67.94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92</v>
      </c>
      <c r="F7" s="3">
        <v>3.49</v>
      </c>
      <c r="G7" s="3">
        <f t="shared" si="0"/>
        <v>3.85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690</v>
      </c>
      <c r="F8" s="3">
        <v>2.15</v>
      </c>
      <c r="G8" s="3">
        <f t="shared" si="0"/>
        <v>77.14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690</v>
      </c>
      <c r="F9" s="3">
        <v>2.74</v>
      </c>
      <c r="G9" s="3">
        <f t="shared" si="0"/>
        <v>22.69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102</v>
      </c>
      <c r="F10" s="3">
        <v>3.33</v>
      </c>
      <c r="G10" s="3">
        <f t="shared" si="0"/>
        <v>101.56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21.23</v>
      </c>
      <c r="G11" s="3">
        <f t="shared" si="0"/>
        <v>56.3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15.8</v>
      </c>
      <c r="F12" s="3">
        <v>3.52</v>
      </c>
      <c r="G12" s="3">
        <f t="shared" si="0"/>
        <v>16.63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9.0500000000000007</v>
      </c>
      <c r="G14" s="3">
        <f t="shared" si="0"/>
        <v>1.57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8781</v>
      </c>
      <c r="F15" s="3">
        <v>3.01</v>
      </c>
      <c r="G15" s="3">
        <f t="shared" si="0"/>
        <v>26.43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360</v>
      </c>
      <c r="F16" s="3">
        <v>1.87</v>
      </c>
      <c r="G16" s="3">
        <f t="shared" si="0"/>
        <v>0.67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4.3899999999999997</v>
      </c>
      <c r="G17" s="3">
        <f t="shared" si="0"/>
        <v>0.36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4.37</v>
      </c>
      <c r="G18" s="3">
        <f t="shared" si="0"/>
        <v>0.11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2.69</v>
      </c>
      <c r="G21" s="3">
        <f t="shared" si="0"/>
        <v>0.27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5.43</v>
      </c>
      <c r="G22" s="3">
        <f t="shared" si="0"/>
        <v>0.28000000000000003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2.69</v>
      </c>
      <c r="G23" s="3">
        <f t="shared" si="0"/>
        <v>0.27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2.1800000000000002</v>
      </c>
      <c r="G24" s="3">
        <f t="shared" si="0"/>
        <v>0.04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1268</v>
      </c>
      <c r="F25" s="3">
        <v>2.19</v>
      </c>
      <c r="G25" s="3">
        <f t="shared" si="0"/>
        <v>5.55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20.47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1072</v>
      </c>
      <c r="F32" s="3">
        <v>1.81</v>
      </c>
      <c r="G32" s="3">
        <f>ROUND(E32*F32*B32/1000,2)</f>
        <v>1.94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1070.9000000000001</v>
      </c>
      <c r="F33" s="3">
        <v>1.81</v>
      </c>
      <c r="G33" s="3">
        <f>ROUND(E33*F33*B33/1000,2)</f>
        <v>1.94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19</v>
      </c>
      <c r="F35" s="3">
        <v>8.9700000000000006</v>
      </c>
      <c r="G35" s="3">
        <f>ROUND(E35*F35*B35/1000,2)</f>
        <v>62.21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3.89</v>
      </c>
      <c r="G36" s="3">
        <f>ROUND(E36*F36*B36/1000,2)</f>
        <v>7.28</v>
      </c>
      <c r="H36" s="3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2">
        <f>SUM(G6:G36)</f>
        <v>475.49999999999994</v>
      </c>
      <c r="H37" s="28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3.41</v>
      </c>
      <c r="F39" s="3">
        <v>200.1</v>
      </c>
      <c r="G39" s="3">
        <f>ROUND(E39*F39*B39/1000,2)</f>
        <v>249.05</v>
      </c>
      <c r="H39" s="3" t="s">
        <v>12</v>
      </c>
      <c r="J39" s="4">
        <f t="shared" si="1"/>
        <v>204.1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3.41</v>
      </c>
      <c r="F41" s="3">
        <v>322.73</v>
      </c>
      <c r="G41" s="3">
        <f>ROUND(E41*F41*B41/1000,2)</f>
        <v>401.69</v>
      </c>
      <c r="H41" s="3"/>
      <c r="J41" s="4">
        <f t="shared" si="1"/>
        <v>329.18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2">
        <f>SUM(G39:G41)</f>
        <v>650.74</v>
      </c>
      <c r="H42" s="28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1.08</v>
      </c>
      <c r="F44" s="3">
        <v>548.36</v>
      </c>
      <c r="G44" s="3">
        <f>ROUND(E44*F44*B44/1000,2)</f>
        <v>216.16</v>
      </c>
      <c r="H44" s="3"/>
      <c r="J44" s="4">
        <f t="shared" si="1"/>
        <v>559.33000000000004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2">
        <f>SUM(G44)</f>
        <v>216.16</v>
      </c>
      <c r="H45" s="28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44.95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5.4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11.34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10.26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5.4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21.59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53.98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5.18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5.61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21.59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53.98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31.31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33.47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5.72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5.07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10.8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107.97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53.98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2">
        <f>SUM(G49:G108)</f>
        <v>487.60000000000014</v>
      </c>
      <c r="H109" s="28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53.98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43.19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5.4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36.42</v>
      </c>
      <c r="G120" s="3">
        <v>36.42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37.46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5.61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5.18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64.599999999999994</v>
      </c>
      <c r="G125" s="40">
        <v>64.599999999999994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8.15</v>
      </c>
      <c r="G126" s="3">
        <v>8.15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24.24</v>
      </c>
      <c r="G127" s="3">
        <v>24.24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5.72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75.58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52.9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64.78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55.06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32.39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9.7200000000000006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11.88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32.39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5.4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2">
        <f>SUM(G112:G154)</f>
        <v>665.92000000000007</v>
      </c>
      <c r="H155" s="28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6</v>
      </c>
      <c r="F157" s="3">
        <f>ROUND(G157/E157/B157*1000,2)</f>
        <v>244.94</v>
      </c>
      <c r="G157" s="3">
        <v>536.41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2">
        <f>SUM(G157)</f>
        <v>536.41</v>
      </c>
      <c r="H158" s="28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23</v>
      </c>
      <c r="D161" s="3" t="s">
        <v>71</v>
      </c>
      <c r="E161" s="3">
        <v>3</v>
      </c>
      <c r="F161" s="3">
        <f>ROUND(G161/E161/B161*1000,2)</f>
        <v>10216.11</v>
      </c>
      <c r="G161" s="3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2">
        <f>SUM(G160:G162)</f>
        <v>367.78</v>
      </c>
      <c r="H163" s="28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40">
        <v>16.5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6">
        <f>SUM(G165:G167)</f>
        <v>16.5</v>
      </c>
      <c r="H168" s="28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2">
        <f>SUM(G170:G171)</f>
        <v>0</v>
      </c>
      <c r="H172" s="28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46.47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38.14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2">
        <f>SUM(G174:G175)</f>
        <v>84.61</v>
      </c>
      <c r="H176" s="28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f>149.61+30</f>
        <v>179.61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2">
        <f>SUM(G178)</f>
        <v>179.61</v>
      </c>
      <c r="H179" s="28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f>37.28+17.38-2.96</f>
        <v>51.699999999999996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2">
        <f>SUM(G182:G184)</f>
        <v>51.699999999999996</v>
      </c>
      <c r="H185" s="28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14.67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7.36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2">
        <f>SUM(G187:G193)</f>
        <v>22.03</v>
      </c>
      <c r="H194" s="28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2">
        <f>SUM(G196:G205)</f>
        <v>0</v>
      </c>
      <c r="H206" s="28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2">
        <f>G37+G42+G45+G109+G155+G158+G163+G168+G172+G176+G179+G185+G194+G206+G4</f>
        <v>4171.7299999999996</v>
      </c>
      <c r="H207" s="28"/>
    </row>
    <row r="209" spans="1:8" ht="11.25" customHeight="1" x14ac:dyDescent="0.2">
      <c r="E209" s="4" t="s">
        <v>240</v>
      </c>
      <c r="F209" s="4">
        <v>26.53</v>
      </c>
      <c r="G209" s="19">
        <f>G207*1000/F210/12</f>
        <v>26.530026913312678</v>
      </c>
      <c r="H209" s="20">
        <f>F209/G209</f>
        <v>0.99999898555275635</v>
      </c>
    </row>
    <row r="210" spans="1:8" ht="11.25" customHeight="1" x14ac:dyDescent="0.2">
      <c r="E210" s="4" t="s">
        <v>241</v>
      </c>
      <c r="F210" s="21">
        <v>13103.8</v>
      </c>
      <c r="G210" s="19">
        <f>F210*F209*12/1000</f>
        <v>4171.7257680000002</v>
      </c>
    </row>
    <row r="211" spans="1:8" ht="11.25" customHeight="1" x14ac:dyDescent="0.2">
      <c r="G211" s="19"/>
    </row>
    <row r="212" spans="1:8" ht="11.25" customHeight="1" x14ac:dyDescent="0.2">
      <c r="F212" s="4" t="s">
        <v>242</v>
      </c>
      <c r="G212" s="19">
        <f>G210-G207</f>
        <v>-4.2319999993196689E-3</v>
      </c>
      <c r="H212" s="23">
        <f>G214-G207</f>
        <v>-417.17680879999943</v>
      </c>
    </row>
    <row r="213" spans="1:8" ht="11.25" customHeight="1" x14ac:dyDescent="0.2">
      <c r="G213" s="19"/>
    </row>
    <row r="214" spans="1:8" ht="11.25" customHeight="1" x14ac:dyDescent="0.2">
      <c r="G214" s="19">
        <f>G210*0.9</f>
        <v>3754.5531912000001</v>
      </c>
    </row>
    <row r="215" spans="1:8" ht="11.25" customHeight="1" x14ac:dyDescent="0.2">
      <c r="F215" s="4" t="s">
        <v>243</v>
      </c>
      <c r="G215" s="19">
        <f>G210*0.1</f>
        <v>417.17257680000006</v>
      </c>
    </row>
    <row r="216" spans="1:8" ht="11.25" customHeight="1" x14ac:dyDescent="0.2">
      <c r="G216" s="19">
        <f>SUM(G214:G215)</f>
        <v>4171.7257680000002</v>
      </c>
    </row>
    <row r="218" spans="1:8" ht="11.25" customHeight="1" x14ac:dyDescent="0.2">
      <c r="A218" s="31" t="s">
        <v>247</v>
      </c>
      <c r="B218" s="31"/>
      <c r="C218" s="31"/>
      <c r="D218" s="31"/>
      <c r="E218" s="31"/>
      <c r="F218" s="31"/>
      <c r="G218" s="31" t="s">
        <v>248</v>
      </c>
    </row>
    <row r="220" spans="1:8" ht="11.25" customHeight="1" x14ac:dyDescent="0.2">
      <c r="A220" s="31" t="s">
        <v>249</v>
      </c>
      <c r="B220" s="31"/>
      <c r="C220" s="31"/>
      <c r="D220" s="31"/>
      <c r="E220" s="31"/>
      <c r="F220" s="31"/>
      <c r="G220" s="31" t="s">
        <v>250</v>
      </c>
    </row>
    <row r="227" spans="1:1" ht="11.25" customHeight="1" x14ac:dyDescent="0.2">
      <c r="A227" s="4" t="s">
        <v>251</v>
      </c>
    </row>
    <row r="228" spans="1:1" ht="11.25" customHeight="1" x14ac:dyDescent="0.2">
      <c r="A228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2017-05-02T12:03:40Z</dcterms:modified>
</cp:coreProperties>
</file>