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78" i="3" l="1"/>
  <c r="G182" i="3"/>
  <c r="F157" i="3"/>
  <c r="J44" i="3" l="1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6" i="2"/>
  <c r="G214" i="3" l="1"/>
  <c r="G212" i="3"/>
  <c r="G215" i="3"/>
  <c r="F209" i="2"/>
  <c r="G157" i="2"/>
  <c r="G158" i="2" s="1"/>
  <c r="G44" i="2"/>
  <c r="G45" i="2" s="1"/>
  <c r="G41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I6" i="2"/>
  <c r="G206" i="2"/>
  <c r="G194" i="2"/>
  <c r="G185" i="2"/>
  <c r="G179" i="2"/>
  <c r="G176" i="2"/>
  <c r="G172" i="2"/>
  <c r="G168" i="2"/>
  <c r="G163" i="2"/>
  <c r="G155" i="2"/>
  <c r="G109" i="2"/>
  <c r="G216" i="3" l="1"/>
  <c r="H212" i="3"/>
  <c r="G210" i="2"/>
  <c r="G37" i="2"/>
  <c r="G207" i="2" s="1"/>
  <c r="G209" i="2" s="1"/>
  <c r="H209" i="2" s="1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4" i="2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<sst xmlns="http://schemas.openxmlformats.org/spreadsheetml/2006/main" count="1923" uniqueCount="255">
  <si>
    <t>Мусы Джалиля ул., д.16,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</si>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</sst>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33" sqref="A33"/>
    </sheetView>
  </sheetViews>
  <sheetFormatPr defaultRowHeight="11.25" customHeight="1" x14ac:dyDescent="0.2"/>
  <cols>
    <col min="1" max="1" width="45.5703125" style="4" customWidth="1"/>
    <col min="2" max="2" width="3.7109375" style="4" customWidth="1"/>
    <col min="3" max="3" width="26.28515625" style="4" customWidth="1"/>
    <col min="4" max="7" width="9.140625" style="4"/>
    <col min="8" max="8" width="19.42578125" style="4" customWidth="1"/>
    <col min="9" max="16384" width="9.140625" style="4"/>
  </cols>
  <sheetData>
    <row r="1" spans="1:8" s="2" customFormat="1" ht="15" customHeight="1" x14ac:dyDescent="0.25">
      <c r="A1" s="1" t="s">
        <v>239</v>
      </c>
    </row>
    <row r="2" spans="1:8" s="2" customFormat="1" ht="15.7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67.5" x14ac:dyDescent="0.2">
      <c r="A3" s="3" t="s">
        <v>1</v>
      </c>
      <c r="B3" s="35" t="s">
        <v>2</v>
      </c>
      <c r="C3" s="3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264.39999999999998</v>
      </c>
      <c r="F5" s="5">
        <v>2.2799999999999998</v>
      </c>
      <c r="G5" s="5">
        <v>180.24700000000001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264.39999999999998</v>
      </c>
      <c r="F6" s="5">
        <v>3.23</v>
      </c>
      <c r="G6" s="5">
        <v>10.247999999999999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925.6</v>
      </c>
      <c r="F7" s="5">
        <v>1.99</v>
      </c>
      <c r="G7" s="5">
        <v>95.781000000000006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925.6</v>
      </c>
      <c r="F8" s="5">
        <v>2.54</v>
      </c>
      <c r="G8" s="5">
        <v>28.212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60</v>
      </c>
      <c r="F9" s="5">
        <v>3.08</v>
      </c>
      <c r="G9" s="5">
        <v>55.255000000000003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13.5</v>
      </c>
      <c r="F11" s="5">
        <v>3.25</v>
      </c>
      <c r="G11" s="5">
        <v>13.119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86</v>
      </c>
      <c r="F13" s="5">
        <v>8.3699999999999992</v>
      </c>
      <c r="G13" s="5">
        <v>0.72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5116</v>
      </c>
      <c r="F14" s="5">
        <v>2.78</v>
      </c>
      <c r="G14" s="5">
        <v>14.222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204</v>
      </c>
      <c r="F15" s="5">
        <v>1.73</v>
      </c>
      <c r="G15" s="5">
        <v>0.35299999999999998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6.3</v>
      </c>
      <c r="F17" s="5">
        <v>4.04</v>
      </c>
      <c r="G17" s="5">
        <v>5.0999999999999997E-2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108</v>
      </c>
      <c r="F20" s="5">
        <v>2.4900000000000002</v>
      </c>
      <c r="G20" s="5">
        <v>0.26900000000000002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54</v>
      </c>
      <c r="F21" s="5">
        <v>5.0199999999999996</v>
      </c>
      <c r="G21" s="5">
        <v>0.27100000000000002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108</v>
      </c>
      <c r="F22" s="5">
        <v>2.4900000000000002</v>
      </c>
      <c r="G22" s="5">
        <v>0.26900000000000002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18</v>
      </c>
      <c r="F23" s="5">
        <v>2.02</v>
      </c>
      <c r="G23" s="5">
        <v>3.5999999999999997E-2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1690</v>
      </c>
      <c r="F24" s="5">
        <v>2.0299999999999998</v>
      </c>
      <c r="G24" s="5">
        <v>6.8609999999999998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25.74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0</v>
      </c>
      <c r="F31" s="5">
        <v>0</v>
      </c>
      <c r="G31" s="5">
        <v>0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1525</v>
      </c>
      <c r="F32" s="5">
        <v>1.67</v>
      </c>
      <c r="G32" s="5">
        <v>2.5470000000000002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54</v>
      </c>
      <c r="F35" s="5">
        <v>3.59</v>
      </c>
      <c r="G35" s="5">
        <v>4.6529999999999996</v>
      </c>
      <c r="H35" s="5"/>
    </row>
    <row r="36" spans="1:8" s="10" customFormat="1" ht="12.75" x14ac:dyDescent="0.2">
      <c r="A36" s="37" t="s">
        <v>56</v>
      </c>
      <c r="B36" s="37"/>
      <c r="C36" s="37"/>
      <c r="D36" s="37"/>
      <c r="E36" s="37"/>
      <c r="F36" s="37"/>
      <c r="G36" s="9">
        <f>SUM(G5:G35)</f>
        <v>526.96800000000007</v>
      </c>
      <c r="H36" s="9"/>
    </row>
    <row r="37" spans="1:8" x14ac:dyDescent="0.2">
      <c r="A37" s="36" t="s">
        <v>57</v>
      </c>
      <c r="B37" s="36"/>
      <c r="C37" s="36"/>
      <c r="D37" s="36"/>
      <c r="E37" s="36"/>
      <c r="F37" s="36"/>
      <c r="G37" s="36"/>
      <c r="H37" s="36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2.2200000000000002</v>
      </c>
      <c r="F38" s="5">
        <v>185.47</v>
      </c>
      <c r="G38" s="5">
        <v>150.286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2.2200000000000002</v>
      </c>
      <c r="F40" s="5">
        <v>299.37</v>
      </c>
      <c r="G40" s="5">
        <v>242.58</v>
      </c>
      <c r="H40" s="5"/>
    </row>
    <row r="41" spans="1:8" s="10" customFormat="1" ht="12.75" x14ac:dyDescent="0.2">
      <c r="A41" s="37" t="s">
        <v>62</v>
      </c>
      <c r="B41" s="37"/>
      <c r="C41" s="37"/>
      <c r="D41" s="37"/>
      <c r="E41" s="37"/>
      <c r="F41" s="37"/>
      <c r="G41" s="9">
        <f>SUM(G38:G40)</f>
        <v>392.86599999999999</v>
      </c>
      <c r="H41" s="9"/>
    </row>
    <row r="42" spans="1:8" x14ac:dyDescent="0.2">
      <c r="A42" s="36" t="s">
        <v>63</v>
      </c>
      <c r="B42" s="36"/>
      <c r="C42" s="36"/>
      <c r="D42" s="36"/>
      <c r="E42" s="36"/>
      <c r="F42" s="36"/>
      <c r="G42" s="36"/>
      <c r="H42" s="36"/>
    </row>
    <row r="43" spans="1:8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21.5</v>
      </c>
      <c r="F43" s="5">
        <v>17.66</v>
      </c>
      <c r="G43" s="5">
        <v>138.58699999999999</v>
      </c>
      <c r="H43" s="5"/>
    </row>
    <row r="44" spans="1:8" s="10" customFormat="1" ht="12.75" x14ac:dyDescent="0.2">
      <c r="A44" s="37" t="s">
        <v>65</v>
      </c>
      <c r="B44" s="37"/>
      <c r="C44" s="37"/>
      <c r="D44" s="37"/>
      <c r="E44" s="37"/>
      <c r="F44" s="37"/>
      <c r="G44" s="9">
        <f>SUM(G43)</f>
        <v>138.58699999999999</v>
      </c>
      <c r="H44" s="9"/>
    </row>
    <row r="45" spans="1:8" x14ac:dyDescent="0.2">
      <c r="A45" s="36" t="s">
        <v>66</v>
      </c>
      <c r="B45" s="36"/>
      <c r="C45" s="36"/>
      <c r="D45" s="36"/>
      <c r="E45" s="36"/>
      <c r="F45" s="36"/>
      <c r="G45" s="36"/>
      <c r="H45" s="36"/>
    </row>
    <row r="46" spans="1:8" x14ac:dyDescent="0.2">
      <c r="A46" s="36" t="s">
        <v>67</v>
      </c>
      <c r="B46" s="36"/>
      <c r="C46" s="36"/>
      <c r="D46" s="36"/>
      <c r="E46" s="36"/>
      <c r="F46" s="36"/>
      <c r="G46" s="36"/>
      <c r="H46" s="36"/>
    </row>
    <row r="47" spans="1:8" x14ac:dyDescent="0.2">
      <c r="A47" s="36" t="s">
        <v>68</v>
      </c>
      <c r="B47" s="36"/>
      <c r="C47" s="36"/>
      <c r="D47" s="36"/>
      <c r="E47" s="36"/>
      <c r="F47" s="36"/>
      <c r="G47" s="36"/>
      <c r="H47" s="11"/>
    </row>
    <row r="48" spans="1:8" ht="4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4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4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4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72.52</v>
      </c>
      <c r="H53" s="5" t="s">
        <v>72</v>
      </c>
    </row>
    <row r="54" spans="1:8" ht="4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4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4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4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4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4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6.1</v>
      </c>
      <c r="H61" s="5" t="s">
        <v>81</v>
      </c>
    </row>
    <row r="62" spans="1:8" ht="4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4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12.81</v>
      </c>
      <c r="H65" s="5" t="s">
        <v>72</v>
      </c>
    </row>
    <row r="66" spans="1:8" ht="4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11.59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4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4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6.1</v>
      </c>
      <c r="H73" s="5" t="s">
        <v>72</v>
      </c>
    </row>
    <row r="74" spans="1:8" ht="4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24.41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4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61.02</v>
      </c>
      <c r="H76" s="5" t="s">
        <v>72</v>
      </c>
    </row>
    <row r="77" spans="1:8" x14ac:dyDescent="0.2">
      <c r="A77" s="39" t="s">
        <v>103</v>
      </c>
      <c r="B77" s="40"/>
      <c r="C77" s="40"/>
      <c r="D77" s="40"/>
      <c r="E77" s="40"/>
      <c r="F77" s="40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5.86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6.35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9" t="s">
        <v>109</v>
      </c>
      <c r="B83" s="40"/>
      <c r="C83" s="40"/>
      <c r="D83" s="40"/>
      <c r="E83" s="40"/>
      <c r="F83" s="40"/>
      <c r="G83" s="7"/>
      <c r="H83" s="8"/>
    </row>
    <row r="84" spans="1:8" ht="4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24.41</v>
      </c>
      <c r="H84" s="5" t="s">
        <v>72</v>
      </c>
    </row>
    <row r="85" spans="1:8" ht="4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4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4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4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4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4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61.02</v>
      </c>
      <c r="H90" s="5" t="s">
        <v>72</v>
      </c>
    </row>
    <row r="91" spans="1:8" ht="4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4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35.39</v>
      </c>
      <c r="H92" s="5" t="s">
        <v>72</v>
      </c>
    </row>
    <row r="93" spans="1:8" ht="4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4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4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37.83</v>
      </c>
      <c r="H95" s="5" t="s">
        <v>72</v>
      </c>
    </row>
    <row r="96" spans="1:8" ht="4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4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6.47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5.74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12.2</v>
      </c>
      <c r="H101" s="5" t="s">
        <v>126</v>
      </c>
    </row>
    <row r="102" spans="1:8" ht="22.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122.04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61.02</v>
      </c>
      <c r="H107" s="5"/>
    </row>
    <row r="108" spans="1:8" s="10" customFormat="1" ht="12.75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572.88</v>
      </c>
      <c r="H108" s="9"/>
    </row>
    <row r="109" spans="1:8" x14ac:dyDescent="0.2">
      <c r="A109" s="36" t="s">
        <v>103</v>
      </c>
      <c r="B109" s="36"/>
      <c r="C109" s="36"/>
      <c r="D109" s="36"/>
      <c r="E109" s="36"/>
      <c r="F109" s="36"/>
      <c r="G109" s="36"/>
      <c r="H109" s="36"/>
    </row>
    <row r="110" spans="1:8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61.02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48.82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6.1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4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12.2</v>
      </c>
      <c r="G119" s="5">
        <v>12.2</v>
      </c>
      <c r="H119" s="5" t="s">
        <v>126</v>
      </c>
    </row>
    <row r="120" spans="1:8" ht="4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42.35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6.35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5.86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0</v>
      </c>
      <c r="H123" s="5" t="s">
        <v>126</v>
      </c>
    </row>
    <row r="124" spans="1:8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49.51</v>
      </c>
      <c r="G124" s="5">
        <v>49.51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12.2</v>
      </c>
      <c r="G125" s="5">
        <v>12.2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106.81</v>
      </c>
      <c r="G126" s="5">
        <v>106.81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6.47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85.43</v>
      </c>
      <c r="H130" s="5" t="s">
        <v>126</v>
      </c>
    </row>
    <row r="131" spans="1:8" ht="33.7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59.8</v>
      </c>
      <c r="H131" s="5" t="s">
        <v>126</v>
      </c>
    </row>
    <row r="132" spans="1:8" ht="33.7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73.22</v>
      </c>
      <c r="H132" s="5" t="s">
        <v>126</v>
      </c>
    </row>
    <row r="133" spans="1:8" ht="4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62.24</v>
      </c>
      <c r="H133" s="5" t="s">
        <v>126</v>
      </c>
    </row>
    <row r="134" spans="1:8" ht="33.7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36.61</v>
      </c>
      <c r="H134" s="5" t="s">
        <v>126</v>
      </c>
    </row>
    <row r="135" spans="1:8" ht="33.7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10.98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13.42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36.61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6.1</v>
      </c>
      <c r="H153" s="5"/>
    </row>
    <row r="154" spans="1:8" s="10" customFormat="1" ht="12.75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769.09</v>
      </c>
      <c r="H154" s="9"/>
    </row>
    <row r="155" spans="1:8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124.12</v>
      </c>
      <c r="G156" s="5">
        <v>271.82299999999998</v>
      </c>
      <c r="H156" s="5" t="s">
        <v>156</v>
      </c>
    </row>
    <row r="157" spans="1:8" s="10" customFormat="1" ht="12.75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271.82299999999998</v>
      </c>
      <c r="H157" s="9"/>
    </row>
    <row r="158" spans="1:8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</v>
      </c>
      <c r="C160" s="5" t="s">
        <v>22</v>
      </c>
      <c r="D160" s="5" t="s">
        <v>71</v>
      </c>
      <c r="E160" s="5">
        <v>0</v>
      </c>
      <c r="F160" s="5">
        <v>0</v>
      </c>
      <c r="G160" s="5">
        <v>0</v>
      </c>
      <c r="H160" s="5" t="s">
        <v>23</v>
      </c>
    </row>
    <row r="161" spans="1:8" ht="33.7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0</v>
      </c>
      <c r="H162" s="9"/>
    </row>
    <row r="163" spans="1:8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9.1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9.1</v>
      </c>
      <c r="H167" s="9"/>
    </row>
    <row r="168" spans="1:8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6.35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5.86</v>
      </c>
      <c r="H174" s="5" t="s">
        <v>200</v>
      </c>
    </row>
    <row r="175" spans="1:8" s="10" customFormat="1" ht="12.75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12.21</v>
      </c>
      <c r="H175" s="9"/>
    </row>
    <row r="176" spans="1:8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33.7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216.506</v>
      </c>
      <c r="H177" s="5"/>
    </row>
    <row r="178" spans="1:8" s="10" customFormat="1" ht="12.75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216.506</v>
      </c>
      <c r="H178" s="9"/>
    </row>
    <row r="179" spans="1:8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x14ac:dyDescent="0.2">
      <c r="A180" s="36" t="s">
        <v>53</v>
      </c>
      <c r="B180" s="36"/>
      <c r="C180" s="36"/>
      <c r="D180" s="36"/>
      <c r="E180" s="36"/>
      <c r="F180" s="36"/>
      <c r="G180" s="36"/>
      <c r="H180" s="36"/>
    </row>
    <row r="181" spans="1:8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153.84</v>
      </c>
      <c r="H181" s="5"/>
    </row>
    <row r="182" spans="1:8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153.84</v>
      </c>
      <c r="H184" s="9"/>
    </row>
    <row r="185" spans="1:8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19.37</v>
      </c>
      <c r="H186" s="5" t="s">
        <v>25</v>
      </c>
    </row>
    <row r="187" spans="1:8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9.7200000000000006</v>
      </c>
      <c r="H187" s="5"/>
    </row>
    <row r="188" spans="1:8" ht="33.7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29.090000000000003</v>
      </c>
      <c r="H193" s="9"/>
    </row>
    <row r="194" spans="1:8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3092.96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8740157480314965" right="0.98425196850393704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8" workbookViewId="0">
      <selection activeCell="A242" sqref="A242"/>
    </sheetView>
  </sheetViews>
  <sheetFormatPr defaultRowHeight="11.25" x14ac:dyDescent="0.2"/>
  <cols>
    <col min="1" max="1" width="45.5703125" style="4" customWidth="1"/>
    <col min="2" max="2" width="3.7109375" style="4" customWidth="1"/>
    <col min="3" max="3" width="11.5703125" style="4" customWidth="1"/>
    <col min="4" max="7" width="9.140625" style="4"/>
    <col min="8" max="8" width="19.42578125" style="4" customWidth="1"/>
    <col min="9" max="16384" width="9.140625" style="4"/>
  </cols>
  <sheetData>
    <row r="1" spans="1:9" s="2" customFormat="1" ht="15" customHeight="1" x14ac:dyDescent="0.25">
      <c r="A1" s="1" t="s">
        <v>240</v>
      </c>
    </row>
    <row r="2" spans="1:9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39" t="s">
        <v>2</v>
      </c>
      <c r="C3" s="4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19" t="s">
        <v>241</v>
      </c>
      <c r="B4" s="13"/>
      <c r="C4" s="13"/>
      <c r="D4" s="12"/>
      <c r="E4" s="12"/>
      <c r="F4" s="12"/>
      <c r="G4" s="12">
        <v>328.08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22.5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264.39999999999998</v>
      </c>
      <c r="F6" s="5">
        <v>2.42</v>
      </c>
      <c r="G6" s="20">
        <f t="shared" ref="G6:G25" si="0">ROUND(E6*F6*B6/1000,2)</f>
        <v>191.95</v>
      </c>
      <c r="H6" s="5" t="s">
        <v>12</v>
      </c>
      <c r="I6" s="4">
        <f>ROUND(F6*1.06,2)</f>
        <v>2.57</v>
      </c>
    </row>
    <row r="7" spans="1:9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264.39999999999998</v>
      </c>
      <c r="F7" s="5">
        <v>3.42</v>
      </c>
      <c r="G7" s="20">
        <f t="shared" si="0"/>
        <v>10.85</v>
      </c>
      <c r="H7" s="5"/>
    </row>
    <row r="8" spans="1:9" ht="22.5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925.6</v>
      </c>
      <c r="F8" s="5">
        <v>2.11</v>
      </c>
      <c r="G8" s="20">
        <f t="shared" si="0"/>
        <v>101.56</v>
      </c>
      <c r="H8" s="5" t="s">
        <v>15</v>
      </c>
    </row>
    <row r="9" spans="1:9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925.6</v>
      </c>
      <c r="F9" s="5">
        <v>2.69</v>
      </c>
      <c r="G9" s="20">
        <f t="shared" si="0"/>
        <v>29.88</v>
      </c>
      <c r="H9" s="5"/>
    </row>
    <row r="10" spans="1:9" ht="22.5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60</v>
      </c>
      <c r="F10" s="5">
        <v>3.26</v>
      </c>
      <c r="G10" s="20">
        <f t="shared" si="0"/>
        <v>58.68</v>
      </c>
      <c r="H10" s="5" t="s">
        <v>15</v>
      </c>
    </row>
    <row r="11" spans="1:9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0">
        <f t="shared" si="0"/>
        <v>32.46</v>
      </c>
      <c r="H11" s="5" t="s">
        <v>12</v>
      </c>
    </row>
    <row r="12" spans="1:9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13.5</v>
      </c>
      <c r="F12" s="5">
        <v>3.45</v>
      </c>
      <c r="G12" s="20">
        <f t="shared" si="0"/>
        <v>13.97</v>
      </c>
      <c r="H12" s="5" t="s">
        <v>12</v>
      </c>
    </row>
    <row r="13" spans="1:9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0">
        <f t="shared" si="0"/>
        <v>0</v>
      </c>
      <c r="H13" s="5" t="s">
        <v>23</v>
      </c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5">
        <v>8.8699999999999992</v>
      </c>
      <c r="G14" s="20">
        <f t="shared" si="0"/>
        <v>0.76</v>
      </c>
      <c r="H14" s="5" t="s">
        <v>25</v>
      </c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5116</v>
      </c>
      <c r="F15" s="5">
        <v>2.95</v>
      </c>
      <c r="G15" s="20">
        <f t="shared" si="0"/>
        <v>15.09</v>
      </c>
      <c r="H15" s="5" t="s">
        <v>25</v>
      </c>
    </row>
    <row r="16" spans="1:9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5">
        <v>1.83</v>
      </c>
      <c r="G16" s="20">
        <f t="shared" si="0"/>
        <v>0.37</v>
      </c>
      <c r="H16" s="5" t="s">
        <v>25</v>
      </c>
    </row>
    <row r="17" spans="1:8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0">
        <f t="shared" si="0"/>
        <v>0</v>
      </c>
      <c r="H17" s="5" t="s">
        <v>25</v>
      </c>
    </row>
    <row r="18" spans="1:8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5">
        <v>4.28</v>
      </c>
      <c r="G18" s="20">
        <f t="shared" si="0"/>
        <v>0.05</v>
      </c>
      <c r="H18" s="5" t="s">
        <v>30</v>
      </c>
    </row>
    <row r="19" spans="1:8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0">
        <f t="shared" si="0"/>
        <v>0</v>
      </c>
      <c r="H19" s="5" t="s">
        <v>25</v>
      </c>
    </row>
    <row r="20" spans="1:8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20">
        <f t="shared" si="0"/>
        <v>0</v>
      </c>
      <c r="H20" s="5" t="s">
        <v>25</v>
      </c>
    </row>
    <row r="21" spans="1:8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5">
        <v>2.64</v>
      </c>
      <c r="G21" s="20">
        <f t="shared" si="0"/>
        <v>0.28999999999999998</v>
      </c>
      <c r="H21" s="5" t="s">
        <v>25</v>
      </c>
    </row>
    <row r="22" spans="1:8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5">
        <v>5.32</v>
      </c>
      <c r="G22" s="20">
        <f t="shared" si="0"/>
        <v>0.28999999999999998</v>
      </c>
      <c r="H22" s="5" t="s">
        <v>30</v>
      </c>
    </row>
    <row r="23" spans="1:8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5">
        <v>2.64</v>
      </c>
      <c r="G23" s="20">
        <f t="shared" si="0"/>
        <v>0.28999999999999998</v>
      </c>
      <c r="H23" s="5" t="s">
        <v>25</v>
      </c>
    </row>
    <row r="24" spans="1:8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</v>
      </c>
      <c r="F24" s="5">
        <v>2.14</v>
      </c>
      <c r="G24" s="20">
        <f t="shared" si="0"/>
        <v>0.04</v>
      </c>
      <c r="H24" s="5" t="s">
        <v>25</v>
      </c>
    </row>
    <row r="25" spans="1:8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5">
        <v>2.15</v>
      </c>
      <c r="G25" s="20">
        <f t="shared" si="0"/>
        <v>7.27</v>
      </c>
      <c r="H25" s="5" t="s">
        <v>30</v>
      </c>
    </row>
    <row r="26" spans="1:8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33.75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33.75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33.75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27.28</v>
      </c>
      <c r="H30" s="5" t="s">
        <v>48</v>
      </c>
    </row>
    <row r="31" spans="1:8" ht="33.75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/>
      <c r="G32" s="5">
        <v>0</v>
      </c>
      <c r="H32" s="5" t="s">
        <v>25</v>
      </c>
    </row>
    <row r="33" spans="1:8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5">
        <v>1.77</v>
      </c>
      <c r="G33" s="20">
        <f t="shared" ref="G33" si="1">ROUND(E33*F33*B33/1000,2)</f>
        <v>2.7</v>
      </c>
      <c r="H33" s="5" t="s">
        <v>25</v>
      </c>
    </row>
    <row r="34" spans="1:8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5">
        <v>8.7899999999999991</v>
      </c>
      <c r="G35" s="20">
        <f t="shared" ref="G35:G36" si="2">ROUND(E35*F35*B35/1000,2)</f>
        <v>61.13</v>
      </c>
      <c r="H35" s="5"/>
    </row>
    <row r="36" spans="1:8" ht="22.5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54</v>
      </c>
      <c r="F36" s="5">
        <v>3.81</v>
      </c>
      <c r="G36" s="20">
        <f t="shared" si="2"/>
        <v>4.9400000000000004</v>
      </c>
      <c r="H36" s="5"/>
    </row>
    <row r="37" spans="1:8" s="10" customFormat="1" ht="12.75" x14ac:dyDescent="0.2">
      <c r="A37" s="16" t="s">
        <v>56</v>
      </c>
      <c r="B37" s="17"/>
      <c r="C37" s="17"/>
      <c r="D37" s="17"/>
      <c r="E37" s="17"/>
      <c r="F37" s="18"/>
      <c r="G37" s="14">
        <f>SUM(G6:G36)</f>
        <v>559.85000000000014</v>
      </c>
      <c r="H37" s="14"/>
    </row>
    <row r="38" spans="1:8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2.2200000000000002</v>
      </c>
      <c r="F39" s="5">
        <v>196.6</v>
      </c>
      <c r="G39" s="20">
        <f t="shared" ref="G39" si="3">ROUND(E39*F39*B39/1000,2)</f>
        <v>159.74</v>
      </c>
      <c r="H39" s="5" t="s">
        <v>12</v>
      </c>
    </row>
    <row r="40" spans="1:8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2.2200000000000002</v>
      </c>
      <c r="F41" s="5">
        <v>317.33</v>
      </c>
      <c r="G41" s="20">
        <f t="shared" ref="G41" si="4">ROUND(E41*F41*B41/1000,2)</f>
        <v>257.83999999999997</v>
      </c>
      <c r="H41" s="5"/>
    </row>
    <row r="42" spans="1:8" s="10" customFormat="1" ht="12.75" x14ac:dyDescent="0.2">
      <c r="A42" s="16" t="s">
        <v>62</v>
      </c>
      <c r="B42" s="17"/>
      <c r="C42" s="17"/>
      <c r="D42" s="17"/>
      <c r="E42" s="17"/>
      <c r="F42" s="18"/>
      <c r="G42" s="14">
        <f>SUM(G39:G41)</f>
        <v>417.58</v>
      </c>
      <c r="H42" s="14"/>
    </row>
    <row r="43" spans="1:8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0.67800000000000005</v>
      </c>
      <c r="F44" s="5">
        <v>537.61</v>
      </c>
      <c r="G44" s="20">
        <f t="shared" ref="G44" si="5">ROUND(E44*F44*B44/1000,2)</f>
        <v>133.41</v>
      </c>
      <c r="H44" s="5"/>
    </row>
    <row r="45" spans="1:8" s="10" customFormat="1" ht="12.75" x14ac:dyDescent="0.2">
      <c r="A45" s="16" t="s">
        <v>65</v>
      </c>
      <c r="B45" s="17"/>
      <c r="C45" s="17"/>
      <c r="D45" s="17"/>
      <c r="E45" s="17"/>
      <c r="F45" s="18"/>
      <c r="G45" s="14">
        <f>SUM(G44)</f>
        <v>133.41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78.75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78.75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78.75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78.75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78.75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32.520000000000003</v>
      </c>
      <c r="H54" s="5" t="s">
        <v>72</v>
      </c>
    </row>
    <row r="55" spans="1:8" ht="78.75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78.75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45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78.75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78.75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78.75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78.75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45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78.75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78.75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78.75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12.81</v>
      </c>
      <c r="H66" s="5" t="s">
        <v>72</v>
      </c>
    </row>
    <row r="67" spans="1:8" ht="78.75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78.75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78.75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78.75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45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78.75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78.75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24.41</v>
      </c>
      <c r="H75" s="5" t="s">
        <v>72</v>
      </c>
    </row>
    <row r="76" spans="1:8" ht="45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78.75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61.02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45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5.86</v>
      </c>
      <c r="H79" s="5" t="s">
        <v>81</v>
      </c>
    </row>
    <row r="80" spans="1:8" ht="45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45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6.35</v>
      </c>
      <c r="H81" s="5" t="s">
        <v>81</v>
      </c>
    </row>
    <row r="82" spans="1:8" ht="45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45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78.75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24.41</v>
      </c>
      <c r="H85" s="5" t="s">
        <v>72</v>
      </c>
    </row>
    <row r="86" spans="1:8" ht="78.75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78.75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78.75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78.75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78.75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78.75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61.02</v>
      </c>
      <c r="H91" s="5" t="s">
        <v>72</v>
      </c>
    </row>
    <row r="92" spans="1:8" ht="78.75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78.75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35.39</v>
      </c>
      <c r="H93" s="5" t="s">
        <v>72</v>
      </c>
    </row>
    <row r="94" spans="1:8" ht="78.75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78.75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78.75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37.83</v>
      </c>
      <c r="H96" s="5" t="s">
        <v>72</v>
      </c>
    </row>
    <row r="97" spans="1:8" ht="78.75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78.75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56.25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6.47</v>
      </c>
      <c r="H100" s="5" t="s">
        <v>126</v>
      </c>
    </row>
    <row r="101" spans="1:8" ht="56.25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5.74</v>
      </c>
      <c r="H101" s="5" t="s">
        <v>126</v>
      </c>
    </row>
    <row r="102" spans="1:8" ht="56.25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45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122.04</v>
      </c>
      <c r="H107" s="5"/>
    </row>
    <row r="108" spans="1:8" ht="22.5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61.02</v>
      </c>
      <c r="H108" s="5"/>
    </row>
    <row r="109" spans="1:8" s="10" customFormat="1" ht="12.75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532.88000000000011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45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45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45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56.25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26">
        <v>64.680000000000007</v>
      </c>
      <c r="H115" s="5" t="s">
        <v>126</v>
      </c>
    </row>
    <row r="116" spans="1:8" ht="56.25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26">
        <v>51.75</v>
      </c>
      <c r="H116" s="5" t="s">
        <v>126</v>
      </c>
    </row>
    <row r="117" spans="1:8" ht="56.25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26">
        <v>6.47</v>
      </c>
      <c r="H117" s="5" t="s">
        <v>126</v>
      </c>
    </row>
    <row r="118" spans="1:8" ht="56.25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56.25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56.25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38.380000000000003</v>
      </c>
      <c r="G120" s="26">
        <v>38.380000000000003</v>
      </c>
      <c r="H120" s="5" t="s">
        <v>126</v>
      </c>
    </row>
    <row r="121" spans="1:8" ht="56.25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42.35</v>
      </c>
      <c r="H121" s="5" t="s">
        <v>126</v>
      </c>
    </row>
    <row r="122" spans="1:8" ht="45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6.35</v>
      </c>
      <c r="H122" s="5" t="s">
        <v>81</v>
      </c>
    </row>
    <row r="123" spans="1:8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5.86</v>
      </c>
      <c r="H123" s="5"/>
    </row>
    <row r="124" spans="1:8" ht="56.25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0</v>
      </c>
      <c r="H124" s="5" t="s">
        <v>126</v>
      </c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72.55</v>
      </c>
      <c r="G125" s="26">
        <v>72.55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9.15</v>
      </c>
      <c r="G126" s="26">
        <v>9.15</v>
      </c>
      <c r="H126" s="5"/>
    </row>
    <row r="127" spans="1:8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27.24</v>
      </c>
      <c r="G127" s="26">
        <v>27.24</v>
      </c>
      <c r="H127" s="5"/>
    </row>
    <row r="128" spans="1:8" ht="56.25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6.47</v>
      </c>
      <c r="H128" s="5" t="s">
        <v>126</v>
      </c>
    </row>
    <row r="129" spans="1:8" ht="56.25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56.25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26">
        <v>90.56</v>
      </c>
      <c r="H131" s="5" t="s">
        <v>126</v>
      </c>
    </row>
    <row r="132" spans="1:8" ht="56.25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26">
        <v>63.39</v>
      </c>
      <c r="H132" s="5" t="s">
        <v>126</v>
      </c>
    </row>
    <row r="133" spans="1:8" ht="56.25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26">
        <v>77.61</v>
      </c>
      <c r="H133" s="5" t="s">
        <v>126</v>
      </c>
    </row>
    <row r="134" spans="1:8" ht="56.25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26">
        <v>65.97</v>
      </c>
      <c r="H134" s="5" t="s">
        <v>126</v>
      </c>
    </row>
    <row r="135" spans="1:8" ht="56.25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26">
        <v>38.81</v>
      </c>
      <c r="H135" s="5" t="s">
        <v>126</v>
      </c>
    </row>
    <row r="136" spans="1:8" ht="56.25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6">
        <v>11.64</v>
      </c>
      <c r="H136" s="5" t="s">
        <v>126</v>
      </c>
    </row>
    <row r="137" spans="1:8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13.42</v>
      </c>
      <c r="H138" s="5"/>
    </row>
    <row r="139" spans="1:8" ht="22.5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26">
        <v>21.75</v>
      </c>
      <c r="H139" s="5"/>
    </row>
    <row r="140" spans="1:8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22.5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36.61</v>
      </c>
      <c r="H153" s="5"/>
    </row>
    <row r="154" spans="1:8" ht="22.5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2.75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757.1099999999999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114.38</v>
      </c>
      <c r="G157" s="27">
        <f t="shared" ref="G157" si="6">ROUND(E157*F157*B157/1000,2)</f>
        <v>251.18</v>
      </c>
      <c r="H157" s="5" t="s">
        <v>156</v>
      </c>
    </row>
    <row r="158" spans="1:8" s="10" customFormat="1" ht="12.75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251.18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22.5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26">
        <v>0</v>
      </c>
      <c r="H161" s="5" t="s">
        <v>23</v>
      </c>
    </row>
    <row r="162" spans="1:8" ht="33.75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2.75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26">
        <v>17.39</v>
      </c>
      <c r="H165" s="5"/>
    </row>
    <row r="166" spans="1:8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22.5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2.75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17.39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45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33.75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2.75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67.5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26">
        <v>37.32</v>
      </c>
      <c r="H174" s="5" t="s">
        <v>200</v>
      </c>
    </row>
    <row r="175" spans="1:8" ht="67.5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29.18</v>
      </c>
      <c r="H175" s="5" t="s">
        <v>200</v>
      </c>
    </row>
    <row r="176" spans="1:8" s="10" customFormat="1" ht="12.75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66.5</v>
      </c>
      <c r="H176" s="14"/>
    </row>
    <row r="177" spans="1:8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33.75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26">
        <v>122.71</v>
      </c>
      <c r="H178" s="5"/>
    </row>
    <row r="179" spans="1:8" s="10" customFormat="1" ht="12.75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122.71</v>
      </c>
      <c r="H179" s="14"/>
    </row>
    <row r="180" spans="1:8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27">
        <v>63.3</v>
      </c>
      <c r="H182" s="5"/>
    </row>
    <row r="183" spans="1:8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2.75" x14ac:dyDescent="0.2">
      <c r="A185" s="16" t="s">
        <v>210</v>
      </c>
      <c r="B185" s="17"/>
      <c r="C185" s="17"/>
      <c r="D185" s="17"/>
      <c r="E185" s="17"/>
      <c r="F185" s="18"/>
      <c r="G185" s="28">
        <f>SUM(G182:G184)</f>
        <v>63.3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26">
        <v>20.53</v>
      </c>
      <c r="H187" s="5" t="s">
        <v>25</v>
      </c>
    </row>
    <row r="188" spans="1:8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26">
        <v>10.31</v>
      </c>
      <c r="H188" s="5"/>
    </row>
    <row r="189" spans="1:8" ht="45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33.75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2.75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30.840000000000003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45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56.25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33.75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33.75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3280.83</v>
      </c>
      <c r="H207" s="14"/>
    </row>
    <row r="209" spans="1:8" hidden="1" x14ac:dyDescent="0.2">
      <c r="E209" s="4" t="s">
        <v>242</v>
      </c>
      <c r="F209" s="4">
        <f>(25.51*6+26.53*6)/12</f>
        <v>26.02</v>
      </c>
      <c r="G209" s="21">
        <f>G207*1000/F210/12</f>
        <v>26.019995431790928</v>
      </c>
      <c r="H209" s="22">
        <f>F209/G209</f>
        <v>1.0000001755653294</v>
      </c>
    </row>
    <row r="210" spans="1:8" hidden="1" x14ac:dyDescent="0.2">
      <c r="E210" s="4" t="s">
        <v>243</v>
      </c>
      <c r="F210" s="23">
        <v>10507.4</v>
      </c>
      <c r="G210" s="24">
        <f>F210*F209*12/1000</f>
        <v>3280.8305760000003</v>
      </c>
    </row>
    <row r="211" spans="1:8" hidden="1" x14ac:dyDescent="0.2">
      <c r="G211" s="21"/>
    </row>
    <row r="212" spans="1:8" hidden="1" x14ac:dyDescent="0.2">
      <c r="F212" s="4" t="s">
        <v>244</v>
      </c>
      <c r="G212" s="21">
        <f>G210-G207</f>
        <v>5.760000003647292E-4</v>
      </c>
      <c r="H212" s="25">
        <f>G214-G207</f>
        <v>-328.08248159999948</v>
      </c>
    </row>
    <row r="213" spans="1:8" hidden="1" x14ac:dyDescent="0.2">
      <c r="G213" s="21"/>
    </row>
    <row r="214" spans="1:8" hidden="1" x14ac:dyDescent="0.2">
      <c r="G214" s="21">
        <f>G210*0.9</f>
        <v>2952.7475184000004</v>
      </c>
    </row>
    <row r="215" spans="1:8" hidden="1" x14ac:dyDescent="0.2">
      <c r="F215" s="4" t="s">
        <v>245</v>
      </c>
      <c r="G215" s="24">
        <f>G210*0.1</f>
        <v>328.08305760000007</v>
      </c>
    </row>
    <row r="216" spans="1:8" hidden="1" x14ac:dyDescent="0.2">
      <c r="G216" s="21">
        <f>SUM(G214:G215)</f>
        <v>3280.8305760000003</v>
      </c>
    </row>
    <row r="219" spans="1:8" x14ac:dyDescent="0.2">
      <c r="A219" s="32" t="s">
        <v>246</v>
      </c>
      <c r="B219" s="32"/>
      <c r="C219" s="32"/>
      <c r="D219" s="32"/>
      <c r="E219" s="32"/>
      <c r="G219" s="32" t="s">
        <v>247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topLeftCell="A184" workbookViewId="0">
      <selection activeCell="G184" sqref="G1:G1048576"/>
    </sheetView>
  </sheetViews>
  <sheetFormatPr defaultRowHeight="11.25" customHeight="1" x14ac:dyDescent="0.2"/>
  <cols>
    <col min="1" max="1" width="45.5703125" style="4" customWidth="1"/>
    <col min="2" max="2" width="3.7109375" style="4" customWidth="1"/>
    <col min="3" max="3" width="11.5703125" style="4" customWidth="1"/>
    <col min="4" max="7" width="9.140625" style="4"/>
    <col min="8" max="8" width="19.42578125" style="4" customWidth="1"/>
    <col min="9" max="16384" width="9.140625" style="4"/>
  </cols>
  <sheetData>
    <row r="1" spans="1:10" s="2" customFormat="1" ht="15.75" x14ac:dyDescent="0.25">
      <c r="A1" s="1" t="s">
        <v>248</v>
      </c>
    </row>
    <row r="2" spans="1:10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31" t="s">
        <v>1</v>
      </c>
      <c r="B3" s="39" t="s">
        <v>2</v>
      </c>
      <c r="C3" s="41"/>
      <c r="D3" s="31" t="s">
        <v>3</v>
      </c>
      <c r="E3" s="31" t="s">
        <v>4</v>
      </c>
      <c r="F3" s="31" t="s">
        <v>5</v>
      </c>
      <c r="G3" s="34" t="s">
        <v>6</v>
      </c>
      <c r="H3" s="31" t="s">
        <v>7</v>
      </c>
    </row>
    <row r="4" spans="1:10" ht="11.25" customHeight="1" x14ac:dyDescent="0.2">
      <c r="A4" s="19" t="s">
        <v>241</v>
      </c>
      <c r="B4" s="30"/>
      <c r="C4" s="30"/>
      <c r="D4" s="31"/>
      <c r="E4" s="31"/>
      <c r="F4" s="31"/>
      <c r="G4" s="34">
        <v>334.51</v>
      </c>
      <c r="H4" s="31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264.39999999999998</v>
      </c>
      <c r="F6" s="5">
        <v>2.4700000000000002</v>
      </c>
      <c r="G6" s="20">
        <f t="shared" ref="G6:G25" si="0">ROUND(E6*F6*B6/1000,2)</f>
        <v>195.27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264.39999999999998</v>
      </c>
      <c r="F7" s="5">
        <v>3.49</v>
      </c>
      <c r="G7" s="20">
        <f t="shared" si="0"/>
        <v>11.07</v>
      </c>
      <c r="H7" s="5"/>
      <c r="J7" s="4">
        <f t="shared" ref="J7:J36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925.6</v>
      </c>
      <c r="F8" s="5">
        <v>2.15</v>
      </c>
      <c r="G8" s="20">
        <f t="shared" si="0"/>
        <v>103.48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925.6</v>
      </c>
      <c r="F9" s="5">
        <v>2.74</v>
      </c>
      <c r="G9" s="20">
        <f t="shared" si="0"/>
        <v>30.43</v>
      </c>
      <c r="H9" s="5"/>
      <c r="J9" s="4">
        <f t="shared" si="1"/>
        <v>2.79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60</v>
      </c>
      <c r="F10" s="5">
        <v>3.33</v>
      </c>
      <c r="G10" s="20">
        <f t="shared" si="0"/>
        <v>59.74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21.23</v>
      </c>
      <c r="G11" s="20">
        <f t="shared" si="0"/>
        <v>33.119999999999997</v>
      </c>
      <c r="H11" s="5" t="s">
        <v>12</v>
      </c>
      <c r="J11" s="4">
        <f t="shared" si="1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13.5</v>
      </c>
      <c r="F12" s="5">
        <v>3.52</v>
      </c>
      <c r="G12" s="20">
        <f t="shared" si="0"/>
        <v>14.21</v>
      </c>
      <c r="H12" s="5" t="s">
        <v>12</v>
      </c>
      <c r="J12" s="4">
        <f t="shared" si="1"/>
        <v>3.59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0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5">
        <v>9.0500000000000007</v>
      </c>
      <c r="G14" s="20">
        <f t="shared" si="0"/>
        <v>0.78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5116</v>
      </c>
      <c r="F15" s="5">
        <v>3.01</v>
      </c>
      <c r="G15" s="20">
        <f t="shared" si="0"/>
        <v>15.4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5">
        <v>1.87</v>
      </c>
      <c r="G16" s="20">
        <f t="shared" si="0"/>
        <v>0.38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0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5">
        <v>4.37</v>
      </c>
      <c r="G18" s="20">
        <f t="shared" si="0"/>
        <v>0.06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0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20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5">
        <v>2.69</v>
      </c>
      <c r="G21" s="20">
        <f t="shared" si="0"/>
        <v>0.28999999999999998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5">
        <v>5.43</v>
      </c>
      <c r="G22" s="20">
        <f t="shared" si="0"/>
        <v>0.28999999999999998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5">
        <v>2.69</v>
      </c>
      <c r="G23" s="20">
        <f t="shared" si="0"/>
        <v>0.28999999999999998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</v>
      </c>
      <c r="F24" s="5">
        <v>2.1800000000000002</v>
      </c>
      <c r="G24" s="20">
        <f t="shared" si="0"/>
        <v>0.04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5">
        <v>2.19</v>
      </c>
      <c r="G25" s="20">
        <f t="shared" si="0"/>
        <v>7.4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>
        <v>0</v>
      </c>
      <c r="G30" s="5">
        <v>27.28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>
        <v>0</v>
      </c>
      <c r="G32" s="5">
        <v>0</v>
      </c>
      <c r="H32" s="5" t="s">
        <v>25</v>
      </c>
      <c r="J32" s="4">
        <f t="shared" si="1"/>
        <v>0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5">
        <v>1.81</v>
      </c>
      <c r="G33" s="20">
        <f t="shared" ref="G33" si="2">ROUND(E33*F33*B33/1000,2)</f>
        <v>2.76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19</v>
      </c>
      <c r="F35" s="5">
        <v>8.9700000000000006</v>
      </c>
      <c r="G35" s="20">
        <f t="shared" ref="G35:G36" si="3">ROUND(E35*F35*B35/1000,2)</f>
        <v>62.21</v>
      </c>
      <c r="H35" s="5"/>
      <c r="J35" s="4">
        <f t="shared" si="1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54</v>
      </c>
      <c r="F36" s="5">
        <v>3.89</v>
      </c>
      <c r="G36" s="20">
        <f t="shared" si="3"/>
        <v>5.04</v>
      </c>
      <c r="H36" s="5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3">
        <f>SUM(G6:G36)</f>
        <v>569.54</v>
      </c>
      <c r="H37" s="29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2.2200000000000002</v>
      </c>
      <c r="F39" s="5">
        <v>200.53</v>
      </c>
      <c r="G39" s="20">
        <f t="shared" ref="G39" si="4">ROUND(E39*F39*B39/1000,2)</f>
        <v>162.49</v>
      </c>
      <c r="H39" s="5" t="s">
        <v>12</v>
      </c>
      <c r="J39" s="4">
        <f t="shared" ref="J39:J44" si="5">ROUND(F39*1.02,2)</f>
        <v>204.54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2.2200000000000002</v>
      </c>
      <c r="F41" s="5">
        <v>323.68</v>
      </c>
      <c r="G41" s="20">
        <f t="shared" ref="G41" si="6">ROUND(E41*F41*B41/1000,2)</f>
        <v>262.27999999999997</v>
      </c>
      <c r="H41" s="5"/>
      <c r="J41" s="4">
        <f t="shared" si="5"/>
        <v>330.15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3">
        <f>SUM(G39:G41)</f>
        <v>424.77</v>
      </c>
      <c r="H42" s="29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5">
        <v>0.67800000000000005</v>
      </c>
      <c r="F44" s="5">
        <v>548.36</v>
      </c>
      <c r="G44" s="20">
        <f t="shared" ref="G44" si="7">ROUND(E44*F44*B44/1000,2)</f>
        <v>135.69999999999999</v>
      </c>
      <c r="H44" s="5"/>
      <c r="J44" s="4">
        <f t="shared" si="5"/>
        <v>559.33000000000004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3">
        <f>SUM(G44)</f>
        <v>135.69999999999999</v>
      </c>
      <c r="H45" s="29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32.520000000000003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12.81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24.41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61.02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5.86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6.35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24.41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61.02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35.39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37.83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6.47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5.74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122.04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61.02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3">
        <f>SUM(G49:G108)</f>
        <v>532.88000000000011</v>
      </c>
      <c r="H109" s="29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64.680000000000007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51.75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6.47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38.380000000000003</v>
      </c>
      <c r="G120" s="5">
        <v>38.380000000000003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42.35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6.35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5.86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0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72.55</v>
      </c>
      <c r="G125" s="5">
        <v>72.55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9.15</v>
      </c>
      <c r="G126" s="5">
        <v>9.15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27.24</v>
      </c>
      <c r="G127" s="5">
        <v>27.24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6.47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90.56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63.39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77.61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65.97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38.81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11.64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13.42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21.75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36.61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3">
        <f>SUM(G112:G154)</f>
        <v>757.1099999999999</v>
      </c>
      <c r="H155" s="29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10</v>
      </c>
      <c r="D157" s="5" t="s">
        <v>19</v>
      </c>
      <c r="E157" s="5">
        <v>6</v>
      </c>
      <c r="F157" s="5">
        <f>ROUND(G157/E157/B157*1000,2)</f>
        <v>115.33</v>
      </c>
      <c r="G157" s="20">
        <v>252.57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3">
        <f>SUM(G157)</f>
        <v>252.57</v>
      </c>
      <c r="H158" s="29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5">
        <v>0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3">
        <f>SUM(G160:G162)</f>
        <v>0</v>
      </c>
      <c r="H163" s="29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17.39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3">
        <f>SUM(G165:G167)</f>
        <v>17.39</v>
      </c>
      <c r="H168" s="29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3">
        <f>SUM(G170:G171)</f>
        <v>0</v>
      </c>
      <c r="H172" s="29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37.32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29.18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3">
        <f>SUM(G174:G175)</f>
        <v>66.5</v>
      </c>
      <c r="H176" s="29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f>122.71+20</f>
        <v>142.70999999999998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3">
        <f>SUM(G178)</f>
        <v>142.70999999999998</v>
      </c>
      <c r="H179" s="29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20">
        <f>63.3+17.32</f>
        <v>80.62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8">
        <f>SUM(G182:G184)</f>
        <v>80.62</v>
      </c>
      <c r="H185" s="29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20.53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10.31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3">
        <f>SUM(G187:G193)</f>
        <v>30.840000000000003</v>
      </c>
      <c r="H194" s="29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3">
        <f>SUM(G196:G205)</f>
        <v>0</v>
      </c>
      <c r="H206" s="29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3">
        <f>G37+G42+G45+G109+G155+G158+G163+G168+G172+G176+G179+G185+G194+G206+G4</f>
        <v>3345.1400000000003</v>
      </c>
      <c r="H207" s="29"/>
    </row>
    <row r="209" spans="1:8" ht="11.25" customHeight="1" x14ac:dyDescent="0.2">
      <c r="E209" s="4" t="s">
        <v>242</v>
      </c>
      <c r="F209" s="4">
        <v>26.53</v>
      </c>
      <c r="G209" s="21">
        <f>G207*1000/F210/12</f>
        <v>26.530032802279035</v>
      </c>
      <c r="H209" s="22">
        <f>F209/G209</f>
        <v>0.99999876357940154</v>
      </c>
    </row>
    <row r="210" spans="1:8" ht="11.25" customHeight="1" x14ac:dyDescent="0.2">
      <c r="E210" s="4" t="s">
        <v>243</v>
      </c>
      <c r="F210" s="23">
        <v>10507.4</v>
      </c>
      <c r="G210" s="21">
        <f>F210*F209*12/1000</f>
        <v>3345.1358639999999</v>
      </c>
    </row>
    <row r="211" spans="1:8" ht="11.25" customHeight="1" x14ac:dyDescent="0.2">
      <c r="G211" s="21"/>
    </row>
    <row r="212" spans="1:8" ht="11.25" customHeight="1" x14ac:dyDescent="0.2">
      <c r="F212" s="4" t="s">
        <v>244</v>
      </c>
      <c r="G212" s="21">
        <f>G210-G207</f>
        <v>-4.1360000004715403E-3</v>
      </c>
      <c r="H212" s="25">
        <f>G214-G207</f>
        <v>-334.51772240000037</v>
      </c>
    </row>
    <row r="213" spans="1:8" ht="11.25" customHeight="1" x14ac:dyDescent="0.2">
      <c r="G213" s="21"/>
    </row>
    <row r="214" spans="1:8" ht="11.25" customHeight="1" x14ac:dyDescent="0.2">
      <c r="G214" s="21">
        <f>G210*0.9</f>
        <v>3010.6222776</v>
      </c>
    </row>
    <row r="215" spans="1:8" ht="11.25" customHeight="1" x14ac:dyDescent="0.2">
      <c r="F215" s="4" t="s">
        <v>245</v>
      </c>
      <c r="G215" s="21">
        <f>G210*0.1</f>
        <v>334.51358640000001</v>
      </c>
    </row>
    <row r="216" spans="1:8" ht="11.25" customHeight="1" x14ac:dyDescent="0.2">
      <c r="G216" s="21">
        <f>SUM(G214:G215)</f>
        <v>3345.1358639999999</v>
      </c>
    </row>
    <row r="219" spans="1:8" ht="11.25" customHeight="1" x14ac:dyDescent="0.2">
      <c r="A219" s="32" t="s">
        <v>249</v>
      </c>
      <c r="B219" s="32"/>
      <c r="C219" s="32"/>
      <c r="D219" s="32"/>
      <c r="E219" s="32"/>
      <c r="F219" s="32"/>
      <c r="G219" s="32" t="s">
        <v>250</v>
      </c>
    </row>
    <row r="221" spans="1:8" ht="11.25" customHeight="1" x14ac:dyDescent="0.2">
      <c r="A221" s="32" t="s">
        <v>251</v>
      </c>
      <c r="B221" s="32"/>
      <c r="C221" s="32"/>
      <c r="D221" s="32"/>
      <c r="E221" s="32"/>
      <c r="F221" s="32"/>
      <c r="G221" s="32" t="s">
        <v>252</v>
      </c>
    </row>
    <row r="228" spans="1:1" ht="11.25" customHeight="1" x14ac:dyDescent="0.2">
      <c r="A228" s="4" t="s">
        <v>253</v>
      </c>
    </row>
    <row r="229" spans="1:1" ht="11.25" customHeight="1" x14ac:dyDescent="0.2">
      <c r="A229" s="4" t="s">
        <v>254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2017-05-02T11:58:45Z</dcterms:modified>
</cp:coreProperties>
</file>