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54" i="3" l="1"/>
  <c r="G62" i="3"/>
  <c r="F161" i="3"/>
  <c r="F157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/>
  <c r="G209" i="3" s="1"/>
  <c r="H209" i="3" s="1"/>
  <c r="G210" i="3"/>
  <c r="G157" i="2"/>
  <c r="G158" i="2" s="1"/>
  <c r="G44" i="2"/>
  <c r="G45" i="2" s="1"/>
  <c r="G41" i="2"/>
  <c r="G39" i="2"/>
  <c r="G36" i="2"/>
  <c r="G35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63" i="2"/>
  <c r="G155" i="2"/>
  <c r="G109" i="2"/>
  <c r="G214" i="3" l="1"/>
  <c r="G212" i="3"/>
  <c r="G215" i="3"/>
  <c r="G42" i="2"/>
  <c r="G37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6" i="3"/>
  <c r="H212" i="3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<sst xmlns="http://schemas.openxmlformats.org/spreadsheetml/2006/main" count="1923" uniqueCount="254">
  <si>
    <t>Мусы Джалиля ул., д.13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</si>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</sst>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5" sqref="A45:H45"/>
    </sheetView>
  </sheetViews>
  <sheetFormatPr defaultRowHeight="11.25" customHeight="1" x14ac:dyDescent="0.2"/>
  <cols>
    <col min="1" max="1" width="50.140625" style="4" customWidth="1"/>
    <col min="2" max="16384" width="9.140625" style="4"/>
  </cols>
  <sheetData>
    <row r="1" spans="1:8" s="1" customFormat="1" ht="15" customHeight="1" x14ac:dyDescent="0.25">
      <c r="A1" s="5" t="s">
        <v>239</v>
      </c>
    </row>
    <row r="2" spans="1:8" s="1" customFormat="1" ht="16.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11.25" customHeight="1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339.5</v>
      </c>
      <c r="F5" s="3">
        <v>2.2799999999999998</v>
      </c>
      <c r="G5" s="3">
        <v>231.44399999999999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339.5</v>
      </c>
      <c r="F6" s="3">
        <v>3.23</v>
      </c>
      <c r="G6" s="3">
        <v>13.159000000000001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1697.5</v>
      </c>
      <c r="F7" s="3">
        <v>1.99</v>
      </c>
      <c r="G7" s="3">
        <v>175.65700000000001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1697.5</v>
      </c>
      <c r="F8" s="3">
        <v>2.54</v>
      </c>
      <c r="G8" s="3">
        <v>51.74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96</v>
      </c>
      <c r="F9" s="3">
        <v>3.08</v>
      </c>
      <c r="G9" s="3">
        <v>88.408000000000001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48</v>
      </c>
      <c r="F10" s="3">
        <v>19.63</v>
      </c>
      <c r="G10" s="3">
        <v>48.996000000000002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36</v>
      </c>
      <c r="F11" s="3">
        <v>3.25</v>
      </c>
      <c r="G11" s="3">
        <v>34.982999999999997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158</v>
      </c>
      <c r="F13" s="3">
        <v>8.3699999999999992</v>
      </c>
      <c r="G13" s="3">
        <v>1.3220000000000001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8543</v>
      </c>
      <c r="F14" s="3">
        <v>2.78</v>
      </c>
      <c r="G14" s="3">
        <v>23.75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400</v>
      </c>
      <c r="F15" s="3">
        <v>1.73</v>
      </c>
      <c r="G15" s="3">
        <v>0.69199999999999995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11.4</v>
      </c>
      <c r="F17" s="3">
        <v>4.04</v>
      </c>
      <c r="G17" s="3">
        <v>9.1999999999999998E-2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192</v>
      </c>
      <c r="F20" s="3">
        <v>2.4900000000000002</v>
      </c>
      <c r="G20" s="3">
        <v>0.47799999999999998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96</v>
      </c>
      <c r="F21" s="3">
        <v>5.0199999999999996</v>
      </c>
      <c r="G21" s="3">
        <v>0.48199999999999998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192</v>
      </c>
      <c r="F22" s="3">
        <v>2.4900000000000002</v>
      </c>
      <c r="G22" s="3">
        <v>0.47799999999999998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32</v>
      </c>
      <c r="F23" s="3">
        <v>2.02</v>
      </c>
      <c r="G23" s="3">
        <v>6.5000000000000002E-2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2616</v>
      </c>
      <c r="F24" s="3">
        <v>2.0299999999999998</v>
      </c>
      <c r="G24" s="3">
        <v>10.621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39.840000000000003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0</v>
      </c>
      <c r="F31" s="3">
        <v>0</v>
      </c>
      <c r="G31" s="3">
        <v>0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2300</v>
      </c>
      <c r="F32" s="3">
        <v>1.67</v>
      </c>
      <c r="G32" s="3">
        <v>3.8410000000000002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25</v>
      </c>
      <c r="F34" s="3">
        <v>8.2899999999999991</v>
      </c>
      <c r="G34" s="3">
        <v>75.646000000000001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144</v>
      </c>
      <c r="F35" s="3">
        <v>3.59</v>
      </c>
      <c r="G35" s="3">
        <v>12.407</v>
      </c>
      <c r="H35" s="3"/>
    </row>
    <row r="36" spans="1:8" s="10" customFormat="1" ht="11.25" customHeight="1" x14ac:dyDescent="0.2">
      <c r="A36" s="37" t="s">
        <v>56</v>
      </c>
      <c r="B36" s="37"/>
      <c r="C36" s="37"/>
      <c r="D36" s="37"/>
      <c r="E36" s="37"/>
      <c r="F36" s="37"/>
      <c r="G36" s="9">
        <f>SUM(G5:G35)</f>
        <v>814.10099999999989</v>
      </c>
      <c r="H36" s="9"/>
    </row>
    <row r="37" spans="1:8" ht="11.25" customHeight="1" x14ac:dyDescent="0.2">
      <c r="A37" s="36" t="s">
        <v>57</v>
      </c>
      <c r="B37" s="36"/>
      <c r="C37" s="36"/>
      <c r="D37" s="36"/>
      <c r="E37" s="36"/>
      <c r="F37" s="36"/>
      <c r="G37" s="36"/>
      <c r="H37" s="36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4.3099999999999996</v>
      </c>
      <c r="F38" s="3">
        <v>216.95</v>
      </c>
      <c r="G38" s="3">
        <v>341.29500000000002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4.3099999999999996</v>
      </c>
      <c r="F40" s="3">
        <v>228.19</v>
      </c>
      <c r="G40" s="3">
        <v>358.97699999999998</v>
      </c>
      <c r="H40" s="3"/>
    </row>
    <row r="41" spans="1:8" s="10" customFormat="1" ht="11.25" customHeight="1" x14ac:dyDescent="0.2">
      <c r="A41" s="37" t="s">
        <v>62</v>
      </c>
      <c r="B41" s="37"/>
      <c r="C41" s="37"/>
      <c r="D41" s="37"/>
      <c r="E41" s="37"/>
      <c r="F41" s="37"/>
      <c r="G41" s="9">
        <f>SUM(G38:G40)</f>
        <v>700.27199999999993</v>
      </c>
      <c r="H41" s="9"/>
    </row>
    <row r="42" spans="1:8" ht="11.25" customHeight="1" x14ac:dyDescent="0.2">
      <c r="A42" s="36" t="s">
        <v>63</v>
      </c>
      <c r="B42" s="36"/>
      <c r="C42" s="36"/>
      <c r="D42" s="36"/>
      <c r="E42" s="36"/>
      <c r="F42" s="36"/>
      <c r="G42" s="36"/>
      <c r="H42" s="36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41.8</v>
      </c>
      <c r="F43" s="3">
        <v>17.7</v>
      </c>
      <c r="G43" s="3">
        <v>270.04899999999998</v>
      </c>
      <c r="H43" s="3"/>
    </row>
    <row r="44" spans="1:8" s="10" customFormat="1" ht="11.25" customHeight="1" x14ac:dyDescent="0.2">
      <c r="A44" s="37" t="s">
        <v>65</v>
      </c>
      <c r="B44" s="37"/>
      <c r="C44" s="37"/>
      <c r="D44" s="37"/>
      <c r="E44" s="37"/>
      <c r="F44" s="37"/>
      <c r="G44" s="9">
        <f>SUM(G43)</f>
        <v>270.04899999999998</v>
      </c>
      <c r="H44" s="9"/>
    </row>
    <row r="45" spans="1:8" ht="11.25" customHeight="1" x14ac:dyDescent="0.2">
      <c r="A45" s="36" t="s">
        <v>66</v>
      </c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 t="s">
        <v>67</v>
      </c>
      <c r="B46" s="36"/>
      <c r="C46" s="36"/>
      <c r="D46" s="36"/>
      <c r="E46" s="36"/>
      <c r="F46" s="36"/>
      <c r="G46" s="36"/>
      <c r="H46" s="36"/>
    </row>
    <row r="47" spans="1:8" ht="11.25" customHeight="1" x14ac:dyDescent="0.2">
      <c r="A47" s="36" t="s">
        <v>68</v>
      </c>
      <c r="B47" s="36"/>
      <c r="C47" s="36"/>
      <c r="D47" s="36"/>
      <c r="E47" s="36"/>
      <c r="F47" s="36"/>
      <c r="G47" s="36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146.30000000000001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11.73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24.62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22.28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11.73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46.9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117.25</v>
      </c>
      <c r="H76" s="3" t="s">
        <v>72</v>
      </c>
    </row>
    <row r="77" spans="1:8" ht="11.25" customHeight="1" x14ac:dyDescent="0.2">
      <c r="A77" s="39" t="s">
        <v>103</v>
      </c>
      <c r="B77" s="40"/>
      <c r="C77" s="40"/>
      <c r="D77" s="40"/>
      <c r="E77" s="40"/>
      <c r="F77" s="40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11.26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12.19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9" t="s">
        <v>109</v>
      </c>
      <c r="B83" s="40"/>
      <c r="C83" s="40"/>
      <c r="D83" s="40"/>
      <c r="E83" s="40"/>
      <c r="F83" s="40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46.9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117.25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68.010000000000005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72.7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12.43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11.02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23.45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234.51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117.25</v>
      </c>
      <c r="H107" s="3"/>
    </row>
    <row r="108" spans="1:8" s="10" customFormat="1" ht="11.25" customHeight="1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1107.78</v>
      </c>
      <c r="H108" s="9"/>
    </row>
    <row r="109" spans="1:8" ht="11.25" customHeight="1" x14ac:dyDescent="0.2">
      <c r="A109" s="36" t="s">
        <v>103</v>
      </c>
      <c r="B109" s="36"/>
      <c r="C109" s="36"/>
      <c r="D109" s="36"/>
      <c r="E109" s="36"/>
      <c r="F109" s="36"/>
      <c r="G109" s="36"/>
      <c r="H109" s="36"/>
    </row>
    <row r="110" spans="1:8" ht="11.25" customHeight="1" x14ac:dyDescent="0.2">
      <c r="A110" s="36" t="s">
        <v>136</v>
      </c>
      <c r="B110" s="36"/>
      <c r="C110" s="36"/>
      <c r="D110" s="36"/>
      <c r="E110" s="36"/>
      <c r="F110" s="36"/>
      <c r="G110" s="36"/>
      <c r="H110" s="36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117.25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93.8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11.73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23.45</v>
      </c>
      <c r="G119" s="3">
        <v>23.45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81.37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12.19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11.26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17.14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88.2</v>
      </c>
      <c r="G124" s="3">
        <v>88.2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23.45</v>
      </c>
      <c r="G125" s="3">
        <v>23.45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181.11</v>
      </c>
      <c r="G126" s="3">
        <v>181.11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12.43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164.15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114.91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140.69999999999999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119.6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70.349999999999994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21.11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25.8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47.98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70.349999999999994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11.73</v>
      </c>
      <c r="H153" s="3"/>
    </row>
    <row r="154" spans="1:8" s="10" customFormat="1" ht="11.25" customHeight="1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1460.0599999999995</v>
      </c>
      <c r="H154" s="9"/>
    </row>
    <row r="155" spans="1:8" ht="11.25" customHeight="1" x14ac:dyDescent="0.2">
      <c r="A155" s="36" t="s">
        <v>181</v>
      </c>
      <c r="B155" s="36"/>
      <c r="C155" s="36"/>
      <c r="D155" s="36"/>
      <c r="E155" s="36"/>
      <c r="F155" s="36"/>
      <c r="G155" s="36"/>
      <c r="H155" s="36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16</v>
      </c>
      <c r="F156" s="3">
        <v>113.75</v>
      </c>
      <c r="G156" s="3">
        <v>664.3</v>
      </c>
      <c r="H156" s="3" t="s">
        <v>156</v>
      </c>
    </row>
    <row r="157" spans="1:8" s="10" customFormat="1" ht="11.25" customHeight="1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664.3</v>
      </c>
      <c r="H157" s="9"/>
    </row>
    <row r="158" spans="1:8" ht="11.25" customHeight="1" x14ac:dyDescent="0.2">
      <c r="A158" s="36" t="s">
        <v>184</v>
      </c>
      <c r="B158" s="36"/>
      <c r="C158" s="36"/>
      <c r="D158" s="36"/>
      <c r="E158" s="36"/>
      <c r="F158" s="36"/>
      <c r="G158" s="36"/>
      <c r="H158" s="36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134.82</v>
      </c>
      <c r="G160" s="3">
        <v>134.82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7" t="s">
        <v>188</v>
      </c>
      <c r="B162" s="37"/>
      <c r="C162" s="37"/>
      <c r="D162" s="37"/>
      <c r="E162" s="37"/>
      <c r="F162" s="37"/>
      <c r="G162" s="9">
        <f>SUM(G159:G161)</f>
        <v>134.82</v>
      </c>
      <c r="H162" s="9"/>
    </row>
    <row r="163" spans="1:8" ht="11.25" customHeight="1" x14ac:dyDescent="0.2">
      <c r="A163" s="36" t="s">
        <v>189</v>
      </c>
      <c r="B163" s="36"/>
      <c r="C163" s="36"/>
      <c r="D163" s="36"/>
      <c r="E163" s="36"/>
      <c r="F163" s="36"/>
      <c r="G163" s="36"/>
      <c r="H163" s="36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16.68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16.68</v>
      </c>
      <c r="H167" s="9"/>
    </row>
    <row r="168" spans="1:8" ht="11.25" customHeight="1" x14ac:dyDescent="0.2">
      <c r="A168" s="36" t="s">
        <v>194</v>
      </c>
      <c r="B168" s="36"/>
      <c r="C168" s="36"/>
      <c r="D168" s="36"/>
      <c r="E168" s="36"/>
      <c r="F168" s="36"/>
      <c r="G168" s="36"/>
      <c r="H168" s="36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ht="11.25" customHeight="1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12.19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11.26</v>
      </c>
      <c r="H174" s="3" t="s">
        <v>200</v>
      </c>
    </row>
    <row r="175" spans="1:8" s="10" customFormat="1" ht="11.25" customHeight="1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23.45</v>
      </c>
      <c r="H175" s="9"/>
    </row>
    <row r="176" spans="1:8" ht="11.25" customHeight="1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437.52800000000002</v>
      </c>
      <c r="H177" s="3"/>
    </row>
    <row r="178" spans="1:8" s="10" customFormat="1" ht="11.25" customHeight="1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437.52800000000002</v>
      </c>
      <c r="H178" s="9"/>
    </row>
    <row r="179" spans="1:8" ht="11.25" customHeight="1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ht="11.25" customHeight="1" x14ac:dyDescent="0.2">
      <c r="A180" s="36" t="s">
        <v>53</v>
      </c>
      <c r="B180" s="36"/>
      <c r="C180" s="36"/>
      <c r="D180" s="36"/>
      <c r="E180" s="36"/>
      <c r="F180" s="36"/>
      <c r="G180" s="36"/>
      <c r="H180" s="36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299.69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299.69</v>
      </c>
      <c r="H184" s="9"/>
    </row>
    <row r="185" spans="1:8" ht="11.25" customHeight="1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29.82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14.96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44.78</v>
      </c>
      <c r="H193" s="9"/>
    </row>
    <row r="194" spans="1:8" ht="11.25" customHeight="1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5973.5099999999984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5" workbookViewId="0">
      <selection activeCell="A248" sqref="A248"/>
    </sheetView>
  </sheetViews>
  <sheetFormatPr defaultRowHeight="11.25" x14ac:dyDescent="0.2"/>
  <cols>
    <col min="1" max="1" width="50.140625" style="4" customWidth="1"/>
    <col min="2" max="16384" width="9.140625" style="4"/>
  </cols>
  <sheetData>
    <row r="1" spans="1:9" s="1" customFormat="1" ht="15" customHeight="1" x14ac:dyDescent="0.25">
      <c r="A1" s="5" t="s">
        <v>239</v>
      </c>
    </row>
    <row r="2" spans="1:9" s="1" customFormat="1" ht="16.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244</v>
      </c>
      <c r="B4" s="13"/>
      <c r="C4" s="13"/>
      <c r="D4" s="12"/>
      <c r="E4" s="12"/>
      <c r="F4" s="12"/>
      <c r="G4" s="12">
        <v>633.63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339.5</v>
      </c>
      <c r="F6" s="3">
        <v>2.42</v>
      </c>
      <c r="G6" s="25">
        <f t="shared" ref="G6:G25" si="0">ROUND(E6*F6*B6/1000,2)</f>
        <v>246.48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339.5</v>
      </c>
      <c r="F7" s="3">
        <v>3.42</v>
      </c>
      <c r="G7" s="25">
        <f t="shared" si="0"/>
        <v>13.93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1697.5</v>
      </c>
      <c r="F8" s="3">
        <v>2.11</v>
      </c>
      <c r="G8" s="25">
        <f t="shared" si="0"/>
        <v>186.25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1697.5</v>
      </c>
      <c r="F9" s="3">
        <v>2.69</v>
      </c>
      <c r="G9" s="25">
        <f t="shared" si="0"/>
        <v>54.8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96</v>
      </c>
      <c r="F10" s="3">
        <v>3.26</v>
      </c>
      <c r="G10" s="25">
        <f t="shared" si="0"/>
        <v>93.89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3">
        <v>20.81</v>
      </c>
      <c r="G11" s="25">
        <f t="shared" si="0"/>
        <v>51.94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36</v>
      </c>
      <c r="F12" s="3">
        <v>3.45</v>
      </c>
      <c r="G12" s="25">
        <f t="shared" si="0"/>
        <v>37.26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158</v>
      </c>
      <c r="F14" s="3">
        <v>8.8699999999999992</v>
      </c>
      <c r="G14" s="25">
        <f t="shared" si="0"/>
        <v>1.4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8543</v>
      </c>
      <c r="F15" s="3">
        <v>2.95</v>
      </c>
      <c r="G15" s="25">
        <f t="shared" si="0"/>
        <v>25.2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400</v>
      </c>
      <c r="F16" s="3">
        <v>1.83</v>
      </c>
      <c r="G16" s="25">
        <f t="shared" si="0"/>
        <v>0.73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5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11.4</v>
      </c>
      <c r="F18" s="3">
        <v>4.28</v>
      </c>
      <c r="G18" s="25">
        <f t="shared" si="0"/>
        <v>0.1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25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192</v>
      </c>
      <c r="F21" s="3">
        <v>2.64</v>
      </c>
      <c r="G21" s="25">
        <f t="shared" si="0"/>
        <v>0.51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96</v>
      </c>
      <c r="F22" s="3">
        <v>5.32</v>
      </c>
      <c r="G22" s="25">
        <f t="shared" si="0"/>
        <v>0.51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192</v>
      </c>
      <c r="F23" s="3">
        <v>2.64</v>
      </c>
      <c r="G23" s="25">
        <f t="shared" si="0"/>
        <v>0.51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32</v>
      </c>
      <c r="F24" s="3">
        <v>2.14</v>
      </c>
      <c r="G24" s="25">
        <f t="shared" si="0"/>
        <v>7.0000000000000007E-2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2616</v>
      </c>
      <c r="F25" s="3">
        <v>2.15</v>
      </c>
      <c r="G25" s="25">
        <f t="shared" si="0"/>
        <v>11.25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42.23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/>
      <c r="G32" s="3">
        <v>0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2300</v>
      </c>
      <c r="F33" s="3">
        <v>1.77</v>
      </c>
      <c r="G33" s="25">
        <f t="shared" ref="G33" si="1">ROUND(E33*F33*B33/1000,2)</f>
        <v>4.07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25</v>
      </c>
      <c r="F35" s="3">
        <v>8.7899999999999991</v>
      </c>
      <c r="G35" s="25">
        <f t="shared" ref="G35:G36" si="2">ROUND(E35*F35*B35/1000,2)</f>
        <v>80.430000000000007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144</v>
      </c>
      <c r="F36" s="3">
        <v>3.81</v>
      </c>
      <c r="G36" s="25">
        <f t="shared" si="2"/>
        <v>13.17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864.73000000000013</v>
      </c>
      <c r="H37" s="14"/>
    </row>
    <row r="38" spans="1:8" ht="11.25" customHeight="1" x14ac:dyDescent="0.2">
      <c r="A38" s="6" t="s">
        <v>57</v>
      </c>
      <c r="B38" s="3">
        <v>366</v>
      </c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4.3099999999999996</v>
      </c>
      <c r="F39" s="3">
        <v>229.97</v>
      </c>
      <c r="G39" s="25">
        <f t="shared" ref="G39" si="3">ROUND(E39*F39*B39/1000,2)</f>
        <v>362.77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4.3099999999999996</v>
      </c>
      <c r="F41" s="3">
        <v>241.88</v>
      </c>
      <c r="G41" s="25">
        <f t="shared" ref="G41" si="4">ROUND(E41*F41*B41/1000,2)</f>
        <v>381.56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744.32999999999993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1.363</v>
      </c>
      <c r="F44" s="3">
        <v>537.65</v>
      </c>
      <c r="G44" s="25">
        <f t="shared" ref="G44" si="5">ROUND(E44*F44*B44/1000,2)</f>
        <v>268.20999999999998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268.20999999999998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146.30000000000001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11.73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24.62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22.28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11.73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46.9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117.25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11.26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12.19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46.9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117.25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68.010000000000005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72.7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12.43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11.02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23.45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234.51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117.25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1107.78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6">
        <v>124.29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26">
        <v>99.43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26">
        <v>12.44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68.37</v>
      </c>
      <c r="G120" s="26">
        <v>68.37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26">
        <v>86.25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26">
        <v>12.92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26">
        <v>11.94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26">
        <v>18.170000000000002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118.52</v>
      </c>
      <c r="G125" s="26">
        <v>118.52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14.95</v>
      </c>
      <c r="G126" s="26">
        <v>14.95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44.48</v>
      </c>
      <c r="G127" s="26">
        <v>44.48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12.43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7">
        <v>174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7">
        <v>121.8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6">
        <v>149.13999999999999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6">
        <v>126.78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26">
        <v>74.569999999999993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6">
        <v>22.38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6">
        <v>39.880000000000003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70.349999999999994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11.73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1440.6200000000001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16</v>
      </c>
      <c r="F157" s="3">
        <v>104.82</v>
      </c>
      <c r="G157" s="27">
        <f t="shared" ref="G157" si="6">ROUND(E157*F157*B157/1000,2)</f>
        <v>613.83000000000004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613.83000000000004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123.04</v>
      </c>
      <c r="G161" s="26">
        <v>123.04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123.04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6">
        <v>30.98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30.98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6">
        <v>71.959999999999994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68.13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140.08999999999997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6">
        <v>189.16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189.16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6">
        <v>132.38999999999999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132.38999999999999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6">
        <v>31.61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26">
        <v>15.86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47.47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8">
        <f>G37+G42+G45+G109+G155+G158+G163+G168+G172+G176+G179+G185+G194+G206+G4</f>
        <v>6336.26</v>
      </c>
      <c r="H207" s="14"/>
    </row>
    <row r="209" spans="1:8" hidden="1" x14ac:dyDescent="0.2">
      <c r="E209" s="4" t="s">
        <v>240</v>
      </c>
      <c r="F209" s="4">
        <f>(25.51*6+26.53*6)/12</f>
        <v>26.02</v>
      </c>
      <c r="G209" s="19">
        <f>G207*1000/F210/12</f>
        <v>26.02002013840637</v>
      </c>
      <c r="H209" s="20">
        <f>F209/G209</f>
        <v>0.99999922604186076</v>
      </c>
    </row>
    <row r="210" spans="1:8" hidden="1" x14ac:dyDescent="0.2">
      <c r="E210" s="4" t="s">
        <v>241</v>
      </c>
      <c r="F210" s="21">
        <v>20292.900000000001</v>
      </c>
      <c r="G210" s="22">
        <f>F210*F209*12/1000</f>
        <v>6336.2550960000008</v>
      </c>
    </row>
    <row r="211" spans="1:8" hidden="1" x14ac:dyDescent="0.2">
      <c r="G211" s="19"/>
    </row>
    <row r="212" spans="1:8" hidden="1" x14ac:dyDescent="0.2">
      <c r="F212" s="4" t="s">
        <v>242</v>
      </c>
      <c r="G212" s="19">
        <f>G210-G207</f>
        <v>-4.9039999994420214E-3</v>
      </c>
      <c r="H212" s="23">
        <f>G214-G207</f>
        <v>-633.63041359999897</v>
      </c>
    </row>
    <row r="213" spans="1:8" hidden="1" x14ac:dyDescent="0.2">
      <c r="G213" s="19"/>
    </row>
    <row r="214" spans="1:8" hidden="1" x14ac:dyDescent="0.2">
      <c r="G214" s="19">
        <f>G210*0.9</f>
        <v>5702.6295864000012</v>
      </c>
    </row>
    <row r="215" spans="1:8" hidden="1" x14ac:dyDescent="0.2">
      <c r="F215" s="4" t="s">
        <v>243</v>
      </c>
      <c r="G215" s="22">
        <f>G210*0.1</f>
        <v>633.6255096000001</v>
      </c>
    </row>
    <row r="216" spans="1:8" hidden="1" x14ac:dyDescent="0.2">
      <c r="G216" s="19">
        <f>SUM(G214:G215)</f>
        <v>6336.2550960000017</v>
      </c>
    </row>
    <row r="219" spans="1:8" s="32" customFormat="1" x14ac:dyDescent="0.2">
      <c r="A219" s="32" t="s">
        <v>245</v>
      </c>
      <c r="F219" s="32" t="s">
        <v>246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topLeftCell="A136" workbookViewId="0">
      <selection activeCell="G136" sqref="G1:G1048576"/>
    </sheetView>
  </sheetViews>
  <sheetFormatPr defaultRowHeight="11.25" customHeight="1" x14ac:dyDescent="0.2"/>
  <cols>
    <col min="1" max="1" width="50.140625" style="4" customWidth="1"/>
    <col min="2" max="16384" width="9.140625" style="4"/>
  </cols>
  <sheetData>
    <row r="1" spans="1:10" s="1" customFormat="1" ht="15.75" x14ac:dyDescent="0.25">
      <c r="A1" s="5" t="s">
        <v>247</v>
      </c>
    </row>
    <row r="2" spans="1:10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34" t="s">
        <v>6</v>
      </c>
      <c r="H3" s="29" t="s">
        <v>7</v>
      </c>
    </row>
    <row r="4" spans="1:10" ht="11.25" customHeight="1" x14ac:dyDescent="0.2">
      <c r="A4" s="24" t="s">
        <v>244</v>
      </c>
      <c r="B4" s="30"/>
      <c r="C4" s="30"/>
      <c r="D4" s="29"/>
      <c r="E4" s="29"/>
      <c r="F4" s="29"/>
      <c r="G4" s="34">
        <v>646.04</v>
      </c>
      <c r="H4" s="29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339.5</v>
      </c>
      <c r="F6" s="3">
        <v>2.4700000000000002</v>
      </c>
      <c r="G6" s="25">
        <f t="shared" ref="G6:G25" si="0">ROUND(E6*F6*B6/1000,2)</f>
        <v>250.73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339.5</v>
      </c>
      <c r="F7" s="3">
        <v>3.49</v>
      </c>
      <c r="G7" s="25">
        <f t="shared" si="0"/>
        <v>14.22</v>
      </c>
      <c r="H7" s="3"/>
      <c r="J7" s="4">
        <f t="shared" ref="J7:J36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1697.5</v>
      </c>
      <c r="F8" s="3">
        <v>2.15</v>
      </c>
      <c r="G8" s="25">
        <f t="shared" si="0"/>
        <v>189.78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1697.5</v>
      </c>
      <c r="F9" s="3">
        <v>2.74</v>
      </c>
      <c r="G9" s="25">
        <f t="shared" si="0"/>
        <v>55.81</v>
      </c>
      <c r="H9" s="3"/>
      <c r="J9" s="4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96</v>
      </c>
      <c r="F10" s="3">
        <v>3.33</v>
      </c>
      <c r="G10" s="25">
        <f t="shared" si="0"/>
        <v>95.58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3">
        <v>21.23</v>
      </c>
      <c r="G11" s="25">
        <f t="shared" si="0"/>
        <v>52.99</v>
      </c>
      <c r="H11" s="3" t="s">
        <v>12</v>
      </c>
      <c r="J11" s="4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36</v>
      </c>
      <c r="F12" s="3">
        <v>3.52</v>
      </c>
      <c r="G12" s="25">
        <f t="shared" si="0"/>
        <v>37.89</v>
      </c>
      <c r="H12" s="3" t="s">
        <v>12</v>
      </c>
      <c r="J12" s="4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158</v>
      </c>
      <c r="F14" s="3">
        <v>9.0500000000000007</v>
      </c>
      <c r="G14" s="25">
        <f t="shared" si="0"/>
        <v>1.43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8543</v>
      </c>
      <c r="F15" s="3">
        <v>3.01</v>
      </c>
      <c r="G15" s="25">
        <f t="shared" si="0"/>
        <v>25.71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400</v>
      </c>
      <c r="F16" s="3">
        <v>1.87</v>
      </c>
      <c r="G16" s="25">
        <f t="shared" si="0"/>
        <v>0.75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5">
        <f t="shared" si="0"/>
        <v>0</v>
      </c>
      <c r="H17" s="3" t="s">
        <v>25</v>
      </c>
      <c r="J17" s="4">
        <f t="shared" si="1"/>
        <v>0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11.4</v>
      </c>
      <c r="F18" s="3">
        <v>4.37</v>
      </c>
      <c r="G18" s="25">
        <f t="shared" si="0"/>
        <v>0.1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25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192</v>
      </c>
      <c r="F21" s="3">
        <v>2.69</v>
      </c>
      <c r="G21" s="25">
        <f t="shared" si="0"/>
        <v>0.52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96</v>
      </c>
      <c r="F22" s="3">
        <v>5.43</v>
      </c>
      <c r="G22" s="25">
        <f t="shared" si="0"/>
        <v>0.52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192</v>
      </c>
      <c r="F23" s="3">
        <v>2.69</v>
      </c>
      <c r="G23" s="25">
        <f t="shared" si="0"/>
        <v>0.52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32</v>
      </c>
      <c r="F24" s="3">
        <v>2.1800000000000002</v>
      </c>
      <c r="G24" s="25">
        <f t="shared" si="0"/>
        <v>7.0000000000000007E-2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2616</v>
      </c>
      <c r="F25" s="3">
        <v>2.19</v>
      </c>
      <c r="G25" s="25">
        <f t="shared" si="0"/>
        <v>11.46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42.23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>
        <v>0</v>
      </c>
      <c r="G32" s="3">
        <v>0</v>
      </c>
      <c r="H32" s="3" t="s">
        <v>25</v>
      </c>
      <c r="J32" s="4">
        <f t="shared" si="1"/>
        <v>0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2300</v>
      </c>
      <c r="F33" s="3">
        <v>1.81</v>
      </c>
      <c r="G33" s="25">
        <f t="shared" ref="G33" si="2">ROUND(E33*F33*B33/1000,2)</f>
        <v>4.16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25</v>
      </c>
      <c r="F35" s="3">
        <v>8.9700000000000006</v>
      </c>
      <c r="G35" s="25">
        <f t="shared" ref="G35:G36" si="3">ROUND(E35*F35*B35/1000,2)</f>
        <v>81.849999999999994</v>
      </c>
      <c r="H35" s="3"/>
      <c r="J35" s="4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144</v>
      </c>
      <c r="F36" s="3">
        <v>3.89</v>
      </c>
      <c r="G36" s="25">
        <f t="shared" si="3"/>
        <v>13.44</v>
      </c>
      <c r="H36" s="3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3">
        <f>SUM(G6:G36)</f>
        <v>879.7600000000001</v>
      </c>
      <c r="H37" s="31"/>
    </row>
    <row r="38" spans="1:10" ht="11.25" customHeight="1" x14ac:dyDescent="0.2">
      <c r="A38" s="6" t="s">
        <v>57</v>
      </c>
      <c r="B38" s="3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4.3099999999999996</v>
      </c>
      <c r="F39" s="3">
        <v>234.57</v>
      </c>
      <c r="G39" s="25">
        <f t="shared" ref="G39" si="4">ROUND(E39*F39*B39/1000,2)</f>
        <v>369.01</v>
      </c>
      <c r="H39" s="3" t="s">
        <v>12</v>
      </c>
      <c r="J39" s="4">
        <f t="shared" ref="J39:J44" si="5">ROUND(F39*1.02,2)</f>
        <v>239.26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4.3099999999999996</v>
      </c>
      <c r="F41" s="3">
        <v>246.72</v>
      </c>
      <c r="G41" s="25">
        <f t="shared" ref="G41" si="6">ROUND(E41*F41*B41/1000,2)</f>
        <v>388.13</v>
      </c>
      <c r="H41" s="3"/>
      <c r="J41" s="4">
        <f t="shared" si="5"/>
        <v>251.65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3">
        <f>SUM(G39:G41)</f>
        <v>757.14</v>
      </c>
      <c r="H42" s="31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1.363</v>
      </c>
      <c r="F44" s="3">
        <v>548.4</v>
      </c>
      <c r="G44" s="25">
        <f t="shared" ref="G44" si="7">ROUND(E44*F44*B44/1000,2)</f>
        <v>272.83</v>
      </c>
      <c r="H44" s="3"/>
      <c r="J44" s="4">
        <f t="shared" si="5"/>
        <v>559.37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3">
        <f>SUM(G44)</f>
        <v>272.83</v>
      </c>
      <c r="H45" s="31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f>146.3-60.41</f>
        <v>85.890000000000015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f>11.73-11.73</f>
        <v>0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24.62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22.28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11.73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46.9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117.25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11.26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12.19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46.9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117.25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68.010000000000005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72.7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12.43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11.02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23.45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234.51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117.25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3">
        <f>SUM(G49:G108)</f>
        <v>1035.6399999999999</v>
      </c>
      <c r="H109" s="3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124.29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99.43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12.44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68.37</v>
      </c>
      <c r="G120" s="3">
        <v>68.37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86.25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12.92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11.94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18.170000000000002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118.52</v>
      </c>
      <c r="G125" s="3">
        <v>118.52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14.95</v>
      </c>
      <c r="G126" s="3">
        <v>14.95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44.48</v>
      </c>
      <c r="G127" s="3">
        <v>44.48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12.43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5">
        <v>174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5">
        <v>121.8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149.13999999999999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126.78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74.569999999999993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22.38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39.880000000000003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70.349999999999994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11.73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3">
        <f>SUM(G112:G154)</f>
        <v>1440.6200000000001</v>
      </c>
      <c r="H155" s="3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16</v>
      </c>
      <c r="F157" s="3">
        <f>ROUND(G157/E157/B157*1000,2)</f>
        <v>131.04</v>
      </c>
      <c r="G157" s="25">
        <v>765.29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3">
        <f>SUM(G157)</f>
        <v>765.29</v>
      </c>
      <c r="H158" s="3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23</v>
      </c>
      <c r="D161" s="3" t="s">
        <v>71</v>
      </c>
      <c r="E161" s="3">
        <v>8</v>
      </c>
      <c r="F161" s="3">
        <f>ROUND(G161/E161/B161*1000,2)</f>
        <v>1281.67</v>
      </c>
      <c r="G161" s="3">
        <v>123.04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3">
        <f>SUM(G160:G162)</f>
        <v>123.04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30.98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3">
        <f>SUM(G165:G167)</f>
        <v>30.98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3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71.959999999999994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68.13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3">
        <f>SUM(G174:G175)</f>
        <v>140.08999999999997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189.16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3">
        <f>SUM(G178)</f>
        <v>189.16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132.38999999999999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3">
        <f>SUM(G182:G184)</f>
        <v>132.38999999999999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31.61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15.86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3">
        <f>SUM(G187:G193)</f>
        <v>47.47</v>
      </c>
      <c r="H194" s="3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3">
        <f>SUM(G196:G205)</f>
        <v>0</v>
      </c>
      <c r="H206" s="31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8">
        <f>G37+G42+G45+G109+G155+G158+G163+G168+G172+G176+G179+G185+G194+G206+G4</f>
        <v>6460.45</v>
      </c>
      <c r="H207" s="31"/>
    </row>
    <row r="209" spans="1:8" ht="11.25" customHeight="1" x14ac:dyDescent="0.2">
      <c r="E209" s="4" t="s">
        <v>240</v>
      </c>
      <c r="F209" s="4">
        <v>26.53</v>
      </c>
      <c r="G209" s="19">
        <f>G207*1000/F210/12</f>
        <v>26.530009674976629</v>
      </c>
      <c r="H209" s="20">
        <f>F209/G209</f>
        <v>0.9999996353195213</v>
      </c>
    </row>
    <row r="210" spans="1:8" ht="11.25" customHeight="1" x14ac:dyDescent="0.2">
      <c r="E210" s="4" t="s">
        <v>241</v>
      </c>
      <c r="F210" s="21">
        <v>20292.900000000001</v>
      </c>
      <c r="G210" s="19">
        <f>F210*F209*12/1000</f>
        <v>6460.4476440000017</v>
      </c>
    </row>
    <row r="211" spans="1:8" ht="11.25" customHeight="1" x14ac:dyDescent="0.2">
      <c r="G211" s="19"/>
    </row>
    <row r="212" spans="1:8" ht="11.25" customHeight="1" x14ac:dyDescent="0.2">
      <c r="F212" s="4" t="s">
        <v>242</v>
      </c>
      <c r="G212" s="19">
        <f>G210-G207</f>
        <v>-2.355999998144398E-3</v>
      </c>
      <c r="H212" s="23">
        <f>G214-G207</f>
        <v>-646.04712039999777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5814.4028796000021</v>
      </c>
    </row>
    <row r="215" spans="1:8" ht="11.25" customHeight="1" x14ac:dyDescent="0.2">
      <c r="F215" s="4" t="s">
        <v>243</v>
      </c>
      <c r="G215" s="19">
        <f>G210*0.1</f>
        <v>646.04476440000019</v>
      </c>
    </row>
    <row r="216" spans="1:8" ht="11.25" customHeight="1" x14ac:dyDescent="0.2">
      <c r="G216" s="19">
        <f>SUM(G214:G215)</f>
        <v>6460.4476440000026</v>
      </c>
    </row>
    <row r="219" spans="1:8" s="32" customFormat="1" ht="11.25" customHeight="1" x14ac:dyDescent="0.2">
      <c r="A219" s="32" t="s">
        <v>248</v>
      </c>
      <c r="G219" s="32" t="s">
        <v>249</v>
      </c>
    </row>
    <row r="221" spans="1:8" ht="11.25" customHeight="1" x14ac:dyDescent="0.2">
      <c r="A221" s="32" t="s">
        <v>250</v>
      </c>
      <c r="B221" s="32"/>
      <c r="C221" s="32"/>
      <c r="D221" s="32"/>
      <c r="E221" s="32"/>
      <c r="F221" s="32"/>
      <c r="G221" s="32" t="s">
        <v>251</v>
      </c>
    </row>
    <row r="228" spans="1:1" ht="11.25" customHeight="1" x14ac:dyDescent="0.2">
      <c r="A228" s="4" t="s">
        <v>252</v>
      </c>
    </row>
    <row r="229" spans="1:1" ht="11.25" customHeight="1" x14ac:dyDescent="0.2">
      <c r="A229" s="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2017-05-02T11:59:21Z</dcterms:modified>
</cp:coreProperties>
</file>