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835" windowHeight="8010" firstSheet="2" activeTab="2"/>
  </bookViews>
  <sheets>
    <sheet name="Лист1" sheetId="1" state="hidden" r:id="rId1"/>
    <sheet name="План 2016" sheetId="2" state="hidden" r:id="rId2"/>
    <sheet name="Факт 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6" i="3" l="1"/>
  <c r="B8" i="3"/>
  <c r="B6" i="3"/>
  <c r="G146" i="3"/>
  <c r="G139" i="3"/>
  <c r="G64" i="3"/>
  <c r="G59" i="3"/>
  <c r="G78" i="3"/>
  <c r="G92" i="3"/>
  <c r="G86" i="3"/>
  <c r="G97" i="3"/>
  <c r="G4" i="3"/>
  <c r="G28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215" i="3" l="1"/>
  <c r="G216" i="3"/>
  <c r="G37" i="2"/>
  <c r="G42" i="2"/>
  <c r="G210" i="2"/>
  <c r="G215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G207" i="2"/>
  <c r="G209" i="2" s="1"/>
  <c r="H209" i="2" s="1"/>
  <c r="G214" i="2"/>
  <c r="G212" i="2" l="1"/>
  <c r="G216" i="2"/>
  <c r="H212" i="2"/>
  <c r="G164" i="3" l="1"/>
  <c r="F162" i="3"/>
  <c r="G159" i="3"/>
  <c r="F158" i="3"/>
  <c r="G45" i="3"/>
  <c r="G208" i="3" s="1"/>
  <c r="E44" i="3"/>
  <c r="G210" i="3" l="1"/>
  <c r="H210" i="3" s="1"/>
  <c r="H213" i="3"/>
  <c r="G213" i="3"/>
</calcChain>
</file>

<file path=xl/sharedStrings.xml><?xml version="1.0" encoding="utf-8"?>
<sst xmlns="http://schemas.openxmlformats.org/spreadsheetml/2006/main" count="1918" uniqueCount="249">
  <si>
    <t>Мусы Джалиля ул., д.8,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</si>
  <si>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</si>
  <si>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</si>
  <si>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</si>
  <si>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</si>
  <si>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</si>
  <si>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</si>
  <si>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</si>
  <si>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</si>
  <si>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</si>
  <si>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</si>
  <si>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</si>
  <si>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</si>
  <si>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</si>
  <si>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</si>
  <si>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</si>
  <si>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</si>
  <si>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</si>
  <si>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</si>
  <si>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</si>
  <si>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</si>
  <si>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</si>
  <si>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</si>
  <si>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</si>
  <si>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</si>
  <si>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</si>
  <si>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</si>
  <si>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</si>
  <si>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</si>
  <si>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</si>
  <si>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</si>
  <si>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</si>
  <si>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</si>
  <si>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</si>
  <si>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</si>
  <si>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</si>
  <si>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</si>
  <si>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</si>
  <si>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</si>
  <si>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</si>
  <si>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</si>
  <si>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</si>
  <si>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</si>
  <si>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</si>
  <si>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</si>
  <si>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</si>
  <si>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</si>
  <si>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</si>
  <si>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</si>
  <si>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</si>
  <si>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</si>
  <si>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</si>
  <si>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</si>
  <si>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</si>
  <si>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</si>
  <si>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</si>
  <si>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</si>
  <si>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</si>
  <si>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</si>
  <si>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</si>
  <si>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</si>
  <si>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</si>
  <si>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</si>
  <si>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</si>
  <si>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</si>
  <si>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</si>
  <si>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</si>
  <si>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</si>
  <si>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</si>
  <si>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</si>
  <si>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</si>
  <si>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</si>
  <si>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</si>
  <si>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</si>
  <si>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</si>
  <si>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</si>
  <si>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</si>
  <si>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</si>
  <si>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</si>
  <si>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</si>
  <si>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</si>
  <si>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</si>
  <si>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</si>
  <si>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</si>
  <si>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</si>
  <si>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</si>
  <si>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</si>
  <si>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</si>
  <si>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</si>
  <si>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</si>
  <si>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</si>
  <si>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</si>
  <si>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</si>
  <si>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</si>
  <si>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</si>
  <si>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</si>
  <si>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</si>
  <si>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</si>
  <si>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</si>
  <si>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</si>
  <si>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</si>
  <si>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</si>
  <si>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</si>
  <si>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</si>
  <si>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</si>
  <si>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</si>
  <si>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</si>
  <si>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</si>
  <si>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</si>
  <si>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</si>
  <si>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</si>
  <si>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</si>
  <si>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</si>
  <si>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</si>
  <si>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</si>
  <si>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</si>
  <si>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</si>
  <si>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</si>
  <si>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</si>
  <si>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</si>
  <si>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</si>
  <si>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</si>
  <si>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</si>
  <si>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</si>
  <si>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</si>
  <si>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</si>
  <si>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</si>
  <si>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</si>
  <si>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</si>
  <si>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</si>
  <si>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</si>
  <si>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</si>
  <si>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</si>
  <si>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</si>
  <si>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</si>
  <si>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</si>
  <si>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</si>
  <si>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Работа не выполняется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</si>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</sst>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44.85546875" style="4" customWidth="1"/>
    <col min="2" max="6" width="9.140625" style="4"/>
    <col min="7" max="7" width="9.140625" style="4" customWidth="1"/>
    <col min="8" max="16384" width="9.140625" style="4"/>
  </cols>
  <sheetData>
    <row r="1" spans="1:8" s="1" customFormat="1" ht="15" customHeight="1" x14ac:dyDescent="0.25">
      <c r="A1" s="5" t="s">
        <v>237</v>
      </c>
    </row>
    <row r="2" spans="1:8" s="1" customFormat="1" ht="15.7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1.25" customHeight="1" x14ac:dyDescent="0.2">
      <c r="A3" s="2" t="s">
        <v>1</v>
      </c>
      <c r="B3" s="30" t="s">
        <v>2</v>
      </c>
      <c r="C3" s="3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283.60000000000002</v>
      </c>
      <c r="F5" s="3">
        <v>2.2799999999999998</v>
      </c>
      <c r="G5" s="3">
        <v>193.33600000000001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283.5</v>
      </c>
      <c r="F6" s="3">
        <v>3.23</v>
      </c>
      <c r="G6" s="3">
        <v>10.988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2835.5</v>
      </c>
      <c r="F7" s="3">
        <v>1.99</v>
      </c>
      <c r="G7" s="3">
        <v>293.41800000000001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2835.4</v>
      </c>
      <c r="F8" s="3">
        <v>2.54</v>
      </c>
      <c r="G8" s="3">
        <v>86.423000000000002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13964</v>
      </c>
      <c r="F14" s="3">
        <v>2.78</v>
      </c>
      <c r="G14" s="3">
        <v>38.82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88.2</v>
      </c>
      <c r="F20" s="3">
        <v>2.4900000000000002</v>
      </c>
      <c r="G20" s="3">
        <v>0.22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88.2</v>
      </c>
      <c r="F22" s="3">
        <v>2.4900000000000002</v>
      </c>
      <c r="G22" s="3">
        <v>0.22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14.7</v>
      </c>
      <c r="F23" s="3">
        <v>2.02</v>
      </c>
      <c r="G23" s="3"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977</v>
      </c>
      <c r="F24" s="3">
        <v>2.0299999999999998</v>
      </c>
      <c r="G24" s="3">
        <v>3.9670000000000001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15</v>
      </c>
      <c r="F29" s="3">
        <v>0</v>
      </c>
      <c r="G29" s="3">
        <v>14.88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843</v>
      </c>
      <c r="F31" s="3">
        <v>1.67</v>
      </c>
      <c r="G31" s="3">
        <v>1.4079999999999999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843</v>
      </c>
      <c r="F32" s="3">
        <v>1.67</v>
      </c>
      <c r="G32" s="3">
        <v>1.4079999999999999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26.01</v>
      </c>
      <c r="F34" s="3">
        <v>8.2899999999999991</v>
      </c>
      <c r="G34" s="3">
        <v>78.701999999999998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911.75699999999995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2.35</v>
      </c>
      <c r="F38" s="3">
        <v>185.48</v>
      </c>
      <c r="G38" s="3">
        <v>159.095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2.35</v>
      </c>
      <c r="F40" s="3">
        <v>299.37</v>
      </c>
      <c r="G40" s="3">
        <v>256.78500000000003</v>
      </c>
      <c r="H40" s="3"/>
    </row>
    <row r="41" spans="1:8" s="10" customFormat="1" ht="11.25" customHeight="1" x14ac:dyDescent="0.2">
      <c r="A41" s="32" t="s">
        <v>61</v>
      </c>
      <c r="B41" s="32"/>
      <c r="C41" s="32"/>
      <c r="D41" s="32"/>
      <c r="E41" s="32"/>
      <c r="F41" s="32"/>
      <c r="G41" s="9">
        <f>SUM(G38:G40)</f>
        <v>415.88</v>
      </c>
      <c r="H41" s="9"/>
    </row>
    <row r="42" spans="1:8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22.72</v>
      </c>
      <c r="F43" s="3">
        <v>17.7</v>
      </c>
      <c r="G43" s="3">
        <v>146.78299999999999</v>
      </c>
      <c r="H43" s="3"/>
    </row>
    <row r="44" spans="1:8" s="10" customFormat="1" ht="11.25" customHeight="1" x14ac:dyDescent="0.2">
      <c r="A44" s="32" t="s">
        <v>64</v>
      </c>
      <c r="B44" s="32"/>
      <c r="C44" s="32"/>
      <c r="D44" s="32"/>
      <c r="E44" s="32"/>
      <c r="F44" s="32"/>
      <c r="G44" s="9">
        <f>SUM(G43)</f>
        <v>146.78299999999999</v>
      </c>
      <c r="H44" s="9"/>
    </row>
    <row r="45" spans="1:8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8.25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2.42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5.07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4.59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2.42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9.67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24.17</v>
      </c>
      <c r="H76" s="3" t="s">
        <v>71</v>
      </c>
    </row>
    <row r="77" spans="1:8" ht="11.25" customHeight="1" x14ac:dyDescent="0.2">
      <c r="A77" s="34" t="s">
        <v>102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2.3199999999999998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2.5099999999999998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4" t="s">
        <v>108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9.67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24.17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14.02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14.98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2.56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2.27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4.83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48.33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24.17</v>
      </c>
      <c r="H107" s="3"/>
    </row>
    <row r="108" spans="1:8" s="10" customFormat="1" ht="11.25" customHeight="1" x14ac:dyDescent="0.2">
      <c r="A108" s="32" t="s">
        <v>134</v>
      </c>
      <c r="B108" s="32"/>
      <c r="C108" s="32"/>
      <c r="D108" s="32"/>
      <c r="E108" s="32"/>
      <c r="F108" s="32"/>
      <c r="G108" s="9">
        <f>SUM(G48:G107)</f>
        <v>206.42000000000002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3" t="s">
        <v>136</v>
      </c>
      <c r="B111" s="3">
        <v>0</v>
      </c>
      <c r="C111" s="3" t="s">
        <v>137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138</v>
      </c>
      <c r="B112" s="3">
        <v>0</v>
      </c>
      <c r="C112" s="3" t="s">
        <v>137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139</v>
      </c>
      <c r="B113" s="3">
        <v>0</v>
      </c>
      <c r="C113" s="3" t="s">
        <v>137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140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24.17</v>
      </c>
      <c r="H114" s="3" t="s">
        <v>125</v>
      </c>
    </row>
    <row r="115" spans="1:8" ht="11.25" customHeight="1" x14ac:dyDescent="0.2">
      <c r="A115" s="3" t="s">
        <v>141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19.329999999999998</v>
      </c>
      <c r="H115" s="3" t="s">
        <v>125</v>
      </c>
    </row>
    <row r="116" spans="1:8" ht="11.25" customHeight="1" x14ac:dyDescent="0.2">
      <c r="A116" s="3" t="s">
        <v>142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2.42</v>
      </c>
      <c r="H116" s="3" t="s">
        <v>125</v>
      </c>
    </row>
    <row r="117" spans="1:8" ht="11.25" customHeight="1" x14ac:dyDescent="0.2">
      <c r="A117" s="3" t="s">
        <v>143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144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145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4.83</v>
      </c>
      <c r="G119" s="3">
        <v>4.83</v>
      </c>
      <c r="H119" s="3" t="s">
        <v>125</v>
      </c>
    </row>
    <row r="120" spans="1:8" ht="11.25" customHeight="1" x14ac:dyDescent="0.2">
      <c r="A120" s="3" t="s">
        <v>146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16.77</v>
      </c>
      <c r="H120" s="3" t="s">
        <v>125</v>
      </c>
    </row>
    <row r="121" spans="1:8" ht="11.25" customHeight="1" x14ac:dyDescent="0.2">
      <c r="A121" s="3" t="s">
        <v>147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2.5099999999999998</v>
      </c>
      <c r="H121" s="3" t="s">
        <v>80</v>
      </c>
    </row>
    <row r="122" spans="1:8" ht="11.25" customHeight="1" x14ac:dyDescent="0.2">
      <c r="A122" s="3" t="s">
        <v>148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2.3199999999999998</v>
      </c>
      <c r="H122" s="3"/>
    </row>
    <row r="123" spans="1:8" ht="11.25" customHeight="1" x14ac:dyDescent="0.2">
      <c r="A123" s="3" t="s">
        <v>149</v>
      </c>
      <c r="B123" s="3">
        <v>9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4.83</v>
      </c>
      <c r="G125" s="3">
        <v>4.83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99.17</v>
      </c>
      <c r="G126" s="3">
        <v>99.17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2.56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33.83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23.68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29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24.65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14.5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4.3499999999999996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5.32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14.5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2.42</v>
      </c>
      <c r="H153" s="3"/>
    </row>
    <row r="154" spans="1:8" s="10" customFormat="1" ht="11.25" customHeight="1" x14ac:dyDescent="0.2">
      <c r="A154" s="32" t="s">
        <v>180</v>
      </c>
      <c r="B154" s="32"/>
      <c r="C154" s="32"/>
      <c r="D154" s="32"/>
      <c r="E154" s="32"/>
      <c r="F154" s="32"/>
      <c r="G154" s="9">
        <f>SUM(G111:G153)</f>
        <v>394.83</v>
      </c>
      <c r="H154" s="9"/>
    </row>
    <row r="155" spans="1:8" ht="11.25" customHeight="1" x14ac:dyDescent="0.2">
      <c r="A155" s="31" t="s">
        <v>181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4</v>
      </c>
      <c r="F156" s="3">
        <v>283.63</v>
      </c>
      <c r="G156" s="3">
        <v>412.64</v>
      </c>
      <c r="H156" s="3" t="s">
        <v>156</v>
      </c>
    </row>
    <row r="157" spans="1:8" s="10" customFormat="1" ht="11.25" customHeight="1" x14ac:dyDescent="0.2">
      <c r="A157" s="32" t="s">
        <v>183</v>
      </c>
      <c r="B157" s="32"/>
      <c r="C157" s="32"/>
      <c r="D157" s="32"/>
      <c r="E157" s="32"/>
      <c r="F157" s="32"/>
      <c r="G157" s="9">
        <f>SUM(G156)</f>
        <v>412.64</v>
      </c>
      <c r="H157" s="9"/>
    </row>
    <row r="158" spans="1:8" ht="11.25" customHeight="1" x14ac:dyDescent="0.2">
      <c r="A158" s="31" t="s">
        <v>184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2</v>
      </c>
      <c r="F160" s="3">
        <v>13077.5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2" t="s">
        <v>188</v>
      </c>
      <c r="B162" s="32"/>
      <c r="C162" s="32"/>
      <c r="D162" s="32"/>
      <c r="E162" s="32"/>
      <c r="F162" s="32"/>
      <c r="G162" s="9">
        <f>SUM(G159:G161)</f>
        <v>313.86</v>
      </c>
      <c r="H162" s="9"/>
    </row>
    <row r="163" spans="1:8" ht="11.25" customHeight="1" x14ac:dyDescent="0.2">
      <c r="A163" s="31" t="s">
        <v>189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7.87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2" t="s">
        <v>193</v>
      </c>
      <c r="B167" s="32"/>
      <c r="C167" s="32"/>
      <c r="D167" s="32"/>
      <c r="E167" s="32"/>
      <c r="F167" s="32"/>
      <c r="G167" s="9">
        <f>SUM(G164:G166)</f>
        <v>7.87</v>
      </c>
      <c r="H167" s="9"/>
    </row>
    <row r="168" spans="1:8" ht="11.25" customHeight="1" x14ac:dyDescent="0.2">
      <c r="A168" s="31" t="s">
        <v>194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3" t="s">
        <v>195</v>
      </c>
      <c r="B169" s="3">
        <v>0</v>
      </c>
      <c r="C169" s="3" t="s">
        <v>137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137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1" t="s">
        <v>198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2.5099999999999998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2.3199999999999998</v>
      </c>
      <c r="H174" s="3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4.83</v>
      </c>
      <c r="H175" s="9"/>
    </row>
    <row r="176" spans="1:8" ht="11.25" customHeight="1" x14ac:dyDescent="0.2">
      <c r="A176" s="31" t="s">
        <v>203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65.86</v>
      </c>
      <c r="H177" s="3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65.86</v>
      </c>
      <c r="H178" s="9"/>
    </row>
    <row r="179" spans="1:8" ht="11.2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40.74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40.74</v>
      </c>
      <c r="H184" s="9"/>
    </row>
    <row r="185" spans="1:8" ht="11.25" customHeight="1" x14ac:dyDescent="0.2">
      <c r="A185" s="31" t="s">
        <v>211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10.74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5.39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16.13</v>
      </c>
      <c r="H193" s="9"/>
    </row>
    <row r="194" spans="1:8" ht="11.25" customHeight="1" x14ac:dyDescent="0.2">
      <c r="A194" s="31" t="s">
        <v>221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3" t="s">
        <v>222</v>
      </c>
      <c r="B195" s="3">
        <v>0</v>
      </c>
      <c r="C195" s="3" t="s">
        <v>137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137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137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137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137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137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137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2" t="s">
        <v>235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236</v>
      </c>
      <c r="B206" s="32"/>
      <c r="C206" s="32"/>
      <c r="D206" s="32"/>
      <c r="E206" s="32"/>
      <c r="F206" s="32"/>
      <c r="G206" s="9">
        <f>G36+G41+G44+G108+G154+G157+G162+G167+G171+G175+G178+G184+G193+G205</f>
        <v>2937.6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84" workbookViewId="0">
      <selection activeCell="A221" sqref="A221"/>
    </sheetView>
  </sheetViews>
  <sheetFormatPr defaultRowHeight="11.25" x14ac:dyDescent="0.2"/>
  <cols>
    <col min="1" max="1" width="44.85546875" style="4" customWidth="1"/>
    <col min="2" max="6" width="9.140625" style="4"/>
    <col min="7" max="7" width="9.140625" style="4" customWidth="1"/>
    <col min="8" max="16384" width="9.140625" style="4"/>
  </cols>
  <sheetData>
    <row r="1" spans="1:9" s="1" customFormat="1" ht="15" customHeight="1" x14ac:dyDescent="0.25">
      <c r="A1" s="5" t="s">
        <v>238</v>
      </c>
    </row>
    <row r="2" spans="1:9" s="1" customFormat="1" ht="15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4" t="s">
        <v>239</v>
      </c>
      <c r="B4" s="12"/>
      <c r="C4" s="12"/>
      <c r="D4" s="12"/>
      <c r="E4" s="12"/>
      <c r="F4" s="12"/>
      <c r="G4" s="20">
        <v>111.57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283.60000000000002</v>
      </c>
      <c r="F6" s="3">
        <v>2.42</v>
      </c>
      <c r="G6" s="3">
        <f t="shared" ref="G6:G25" si="0">ROUND(E6*F6*B6/1000,2)</f>
        <v>205.89</v>
      </c>
      <c r="H6" s="3" t="s">
        <v>12</v>
      </c>
      <c r="I6" s="4">
        <f t="shared" ref="I6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283.5</v>
      </c>
      <c r="F7" s="3">
        <v>3.42</v>
      </c>
      <c r="G7" s="3">
        <f t="shared" si="0"/>
        <v>11.63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2835.5</v>
      </c>
      <c r="F8" s="3">
        <v>2.11</v>
      </c>
      <c r="G8" s="3">
        <f t="shared" si="0"/>
        <v>311.11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2835.4</v>
      </c>
      <c r="F9" s="3">
        <v>2.69</v>
      </c>
      <c r="G9" s="3">
        <f t="shared" si="0"/>
        <v>91.53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3.26</v>
      </c>
      <c r="G10" s="3">
        <f t="shared" si="0"/>
        <v>86.06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2.95</v>
      </c>
      <c r="G15" s="3">
        <f t="shared" si="0"/>
        <v>41.19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88.2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88.2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977</v>
      </c>
      <c r="F25" s="3">
        <v>2.15</v>
      </c>
      <c r="G25" s="3">
        <f t="shared" si="0"/>
        <v>4.2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15</v>
      </c>
      <c r="F30" s="3"/>
      <c r="G30" s="3">
        <v>15.77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843</v>
      </c>
      <c r="F32" s="3">
        <v>1.77</v>
      </c>
      <c r="G32" s="3">
        <f t="shared" ref="G32:G33" si="2">ROUND(E32*F32*B32/1000,2)</f>
        <v>1.49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843</v>
      </c>
      <c r="F33" s="3">
        <v>1.77</v>
      </c>
      <c r="G33" s="3">
        <f t="shared" si="2"/>
        <v>1.49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26.01</v>
      </c>
      <c r="F35" s="3">
        <v>8.7899999999999991</v>
      </c>
      <c r="G35" s="3">
        <f t="shared" ref="G35:G36" si="3">ROUND(E35*F35*B35/1000,2)</f>
        <v>83.68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3" t="s">
        <v>56</v>
      </c>
      <c r="B37" s="24"/>
      <c r="C37" s="24"/>
      <c r="D37" s="24"/>
      <c r="E37" s="24"/>
      <c r="F37" s="25"/>
      <c r="G37" s="13">
        <f>SUM(G6:G36)</f>
        <v>967.90000000000009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2.35</v>
      </c>
      <c r="F39" s="3">
        <v>196.61</v>
      </c>
      <c r="G39" s="3">
        <f t="shared" ref="G39" si="4">ROUND(E39*F39*B39/1000,2)</f>
        <v>169.1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2.35</v>
      </c>
      <c r="F41" s="3">
        <v>317.33</v>
      </c>
      <c r="G41" s="3">
        <f t="shared" ref="G41" si="5">ROUND(E41*F41*B41/1000,2)</f>
        <v>272.94</v>
      </c>
      <c r="H41" s="3"/>
    </row>
    <row r="42" spans="1:8" s="10" customFormat="1" ht="11.25" customHeight="1" x14ac:dyDescent="0.2">
      <c r="A42" s="23" t="s">
        <v>61</v>
      </c>
      <c r="B42" s="24"/>
      <c r="C42" s="24"/>
      <c r="D42" s="24"/>
      <c r="E42" s="24"/>
      <c r="F42" s="25"/>
      <c r="G42" s="13">
        <f>SUM(G39:G41)</f>
        <v>442.03999999999996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0.77</v>
      </c>
      <c r="F44" s="3">
        <v>537.61</v>
      </c>
      <c r="G44" s="3">
        <f t="shared" ref="G44" si="6">ROUND(E44*F44*B44/1000,2)</f>
        <v>151.51</v>
      </c>
      <c r="H44" s="3"/>
    </row>
    <row r="45" spans="1:8" s="10" customFormat="1" ht="11.25" customHeight="1" x14ac:dyDescent="0.2">
      <c r="A45" s="23" t="s">
        <v>64</v>
      </c>
      <c r="B45" s="24"/>
      <c r="C45" s="24"/>
      <c r="D45" s="24"/>
      <c r="E45" s="24"/>
      <c r="F45" s="25"/>
      <c r="G45" s="13">
        <f>SUM(G44)</f>
        <v>151.51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2.42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5.07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4.59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2.42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9.67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14.17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2.3199999999999998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2.5099999999999998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9.67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8.17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5.0199999999999996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8.98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2.56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2.27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4.83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3" t="s">
        <v>134</v>
      </c>
      <c r="B109" s="24"/>
      <c r="C109" s="24"/>
      <c r="D109" s="24"/>
      <c r="E109" s="24"/>
      <c r="F109" s="25"/>
      <c r="G109" s="13">
        <f>SUM(G49:G108)</f>
        <v>84.67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0</v>
      </c>
      <c r="C112" s="3" t="s">
        <v>137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0</v>
      </c>
      <c r="C113" s="3" t="s">
        <v>137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0</v>
      </c>
      <c r="C114" s="3" t="s">
        <v>137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24.17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19.329999999999998</v>
      </c>
      <c r="H116" s="3" t="s">
        <v>125</v>
      </c>
    </row>
    <row r="117" spans="1:8" ht="11.25" customHeight="1" x14ac:dyDescent="0.2">
      <c r="A117" s="3" t="s">
        <v>142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2.42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31.06</v>
      </c>
      <c r="G120" s="26">
        <v>31.06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16.77</v>
      </c>
      <c r="H121" s="3" t="s">
        <v>125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2.5099999999999998</v>
      </c>
      <c r="H122" s="3" t="s">
        <v>80</v>
      </c>
    </row>
    <row r="123" spans="1:8" ht="11.25" customHeight="1" x14ac:dyDescent="0.2">
      <c r="A123" s="3" t="s">
        <v>148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2.3199999999999998</v>
      </c>
      <c r="H123" s="3"/>
    </row>
    <row r="124" spans="1:8" ht="11.25" customHeight="1" x14ac:dyDescent="0.2">
      <c r="A124" s="3" t="s">
        <v>149</v>
      </c>
      <c r="B124" s="3">
        <v>9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55.28</v>
      </c>
      <c r="G125" s="26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6.97</v>
      </c>
      <c r="G126" s="26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20.75</v>
      </c>
      <c r="G127" s="26">
        <v>20.75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2.56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23.83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13.68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19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14.65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4.5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4.3499999999999996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5.32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6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14.5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2.42</v>
      </c>
      <c r="H154" s="3"/>
    </row>
    <row r="155" spans="1:8" s="10" customFormat="1" ht="11.25" customHeight="1" x14ac:dyDescent="0.2">
      <c r="A155" s="23" t="s">
        <v>180</v>
      </c>
      <c r="B155" s="24"/>
      <c r="C155" s="24"/>
      <c r="D155" s="24"/>
      <c r="E155" s="24"/>
      <c r="F155" s="25"/>
      <c r="G155" s="13">
        <f>SUM(G112:G154)</f>
        <v>308.51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4</v>
      </c>
      <c r="F157" s="3">
        <v>216.75</v>
      </c>
      <c r="G157" s="26">
        <f t="shared" ref="G157" si="7">ROUND(E157*F157*B157/1000,2)</f>
        <v>317.32</v>
      </c>
      <c r="H157" s="3" t="s">
        <v>156</v>
      </c>
    </row>
    <row r="158" spans="1:8" s="10" customFormat="1" ht="11.25" customHeight="1" x14ac:dyDescent="0.2">
      <c r="A158" s="23" t="s">
        <v>183</v>
      </c>
      <c r="B158" s="24"/>
      <c r="C158" s="24"/>
      <c r="D158" s="24"/>
      <c r="E158" s="24"/>
      <c r="F158" s="25"/>
      <c r="G158" s="13">
        <f>SUM(G157)</f>
        <v>317.32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2</v>
      </c>
      <c r="F161" s="3">
        <v>11958.84</v>
      </c>
      <c r="G161" s="26">
        <f t="shared" ref="G161" si="8">ROUND(E161*F161*B161/1000,2)</f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1</v>
      </c>
      <c r="C162" s="3" t="s">
        <v>10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3" t="s">
        <v>188</v>
      </c>
      <c r="B163" s="24"/>
      <c r="C163" s="24"/>
      <c r="D163" s="24"/>
      <c r="E163" s="24"/>
      <c r="F163" s="25"/>
      <c r="G163" s="13">
        <f>SUM(G160:G162)</f>
        <v>287.01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14.08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3" t="s">
        <v>193</v>
      </c>
      <c r="B168" s="24"/>
      <c r="C168" s="24"/>
      <c r="D168" s="24"/>
      <c r="E168" s="24"/>
      <c r="F168" s="25"/>
      <c r="G168" s="13">
        <f>SUM(G165:G167)</f>
        <v>14.08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137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137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3" t="s">
        <v>197</v>
      </c>
      <c r="B172" s="24"/>
      <c r="C172" s="24"/>
      <c r="D172" s="24"/>
      <c r="E172" s="24"/>
      <c r="F172" s="25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26">
        <v>35.26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28.13</v>
      </c>
      <c r="H175" s="3" t="s">
        <v>200</v>
      </c>
    </row>
    <row r="176" spans="1:8" s="10" customFormat="1" ht="11.25" customHeight="1" x14ac:dyDescent="0.2">
      <c r="A176" s="23" t="s">
        <v>202</v>
      </c>
      <c r="B176" s="24"/>
      <c r="C176" s="24"/>
      <c r="D176" s="24"/>
      <c r="E176" s="24"/>
      <c r="F176" s="25"/>
      <c r="G176" s="13">
        <f>SUM(G174:G175)</f>
        <v>63.39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6">
        <v>329.19</v>
      </c>
      <c r="H178" s="3"/>
    </row>
    <row r="179" spans="1:8" s="10" customFormat="1" ht="11.25" customHeight="1" x14ac:dyDescent="0.2">
      <c r="A179" s="23" t="s">
        <v>205</v>
      </c>
      <c r="B179" s="24"/>
      <c r="C179" s="24"/>
      <c r="D179" s="24"/>
      <c r="E179" s="24"/>
      <c r="F179" s="25"/>
      <c r="G179" s="13">
        <f>SUM(G178)</f>
        <v>329.19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26">
        <v>21.75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3" t="s">
        <v>210</v>
      </c>
      <c r="B185" s="24"/>
      <c r="C185" s="24"/>
      <c r="D185" s="24"/>
      <c r="E185" s="24"/>
      <c r="F185" s="25"/>
      <c r="G185" s="13">
        <f>SUM(G182:G184)</f>
        <v>21.75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6">
        <v>11.38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6">
        <v>5.71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3" t="s">
        <v>220</v>
      </c>
      <c r="B194" s="24"/>
      <c r="C194" s="24"/>
      <c r="D194" s="24"/>
      <c r="E194" s="24"/>
      <c r="F194" s="25"/>
      <c r="G194" s="13">
        <f>SUM(G187:G193)</f>
        <v>17.09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137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137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137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137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137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137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137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23" t="s">
        <v>235</v>
      </c>
      <c r="B206" s="24"/>
      <c r="C206" s="24"/>
      <c r="D206" s="24"/>
      <c r="E206" s="24"/>
      <c r="F206" s="25"/>
      <c r="G206" s="13">
        <f>SUM(G196:G205)</f>
        <v>0</v>
      </c>
      <c r="H206" s="13"/>
    </row>
    <row r="207" spans="1:8" s="10" customFormat="1" ht="11.25" customHeight="1" x14ac:dyDescent="0.2">
      <c r="A207" s="23" t="s">
        <v>236</v>
      </c>
      <c r="B207" s="24"/>
      <c r="C207" s="24"/>
      <c r="D207" s="24"/>
      <c r="E207" s="24"/>
      <c r="F207" s="25"/>
      <c r="G207" s="21">
        <f>G37+G42+G45+G109+G155+G158+G163+G168+G172+G176+G179+G185+G194+G206+G4</f>
        <v>3116.03</v>
      </c>
      <c r="H207" s="13"/>
    </row>
    <row r="209" spans="1:8" hidden="1" x14ac:dyDescent="0.2">
      <c r="E209" s="4" t="s">
        <v>240</v>
      </c>
      <c r="F209" s="4">
        <f>(25.51*6+26.53*6)/12</f>
        <v>26.02</v>
      </c>
      <c r="G209" s="15">
        <f>G207*1000/F210/12</f>
        <v>26.019997461488103</v>
      </c>
      <c r="H209" s="16">
        <f>F209/G209</f>
        <v>1.0000000975600363</v>
      </c>
    </row>
    <row r="210" spans="1:8" hidden="1" x14ac:dyDescent="0.2">
      <c r="E210" s="4" t="s">
        <v>241</v>
      </c>
      <c r="F210" s="17">
        <v>9979.6</v>
      </c>
      <c r="G210" s="18">
        <f>F210*F209*12/1000</f>
        <v>3116.0303039999999</v>
      </c>
    </row>
    <row r="211" spans="1:8" hidden="1" x14ac:dyDescent="0.2">
      <c r="G211" s="15"/>
    </row>
    <row r="212" spans="1:8" hidden="1" x14ac:dyDescent="0.2">
      <c r="F212" s="4" t="s">
        <v>242</v>
      </c>
      <c r="G212" s="15">
        <f>G210-G207</f>
        <v>3.0399999968722113E-4</v>
      </c>
      <c r="H212" s="19">
        <f>G214-G207</f>
        <v>-311.60272640000039</v>
      </c>
    </row>
    <row r="213" spans="1:8" hidden="1" x14ac:dyDescent="0.2">
      <c r="G213" s="15"/>
    </row>
    <row r="214" spans="1:8" hidden="1" x14ac:dyDescent="0.2">
      <c r="G214" s="15">
        <f>G210*0.9</f>
        <v>2804.4272735999998</v>
      </c>
    </row>
    <row r="215" spans="1:8" hidden="1" x14ac:dyDescent="0.2">
      <c r="F215" s="4" t="s">
        <v>243</v>
      </c>
      <c r="G215" s="18">
        <f>G210*0.1</f>
        <v>311.60303040000002</v>
      </c>
    </row>
    <row r="216" spans="1:8" hidden="1" x14ac:dyDescent="0.2">
      <c r="G216" s="15">
        <f>SUM(G214:G215)</f>
        <v>3116.0303039999999</v>
      </c>
    </row>
    <row r="218" spans="1:8" s="29" customFormat="1" x14ac:dyDescent="0.2">
      <c r="A218" s="29" t="s">
        <v>244</v>
      </c>
      <c r="G218" s="29" t="s">
        <v>245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A48" sqref="A48"/>
    </sheetView>
  </sheetViews>
  <sheetFormatPr defaultRowHeight="11.25" customHeight="1" x14ac:dyDescent="0.2"/>
  <cols>
    <col min="1" max="1" width="63.140625" style="4" customWidth="1"/>
    <col min="2" max="6" width="9.140625" style="4"/>
    <col min="7" max="7" width="9.140625" style="4" customWidth="1"/>
    <col min="8" max="16384" width="9.140625" style="4"/>
  </cols>
  <sheetData>
    <row r="1" spans="1:8" s="1" customFormat="1" ht="15.75" x14ac:dyDescent="0.25">
      <c r="A1" s="5" t="s">
        <v>246</v>
      </c>
    </row>
    <row r="2" spans="1:8" s="1" customFormat="1" ht="15.7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8" ht="11.25" customHeight="1" x14ac:dyDescent="0.2">
      <c r="A4" s="14" t="s">
        <v>239</v>
      </c>
      <c r="B4" s="28"/>
      <c r="C4" s="28"/>
      <c r="D4" s="28"/>
      <c r="E4" s="28"/>
      <c r="F4" s="28"/>
      <c r="G4" s="44">
        <f>111.57-111.57</f>
        <v>0</v>
      </c>
      <c r="H4" s="28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26" t="s">
        <v>9</v>
      </c>
      <c r="B6" s="45">
        <f>300-50</f>
        <v>250</v>
      </c>
      <c r="C6" s="26" t="s">
        <v>10</v>
      </c>
      <c r="D6" s="26" t="s">
        <v>11</v>
      </c>
      <c r="E6" s="26">
        <v>283.60000000000002</v>
      </c>
      <c r="F6" s="36">
        <v>2.65</v>
      </c>
      <c r="G6" s="26">
        <f t="shared" ref="G6:G25" si="0">ROUND(E6*F6*B6/1000,2)</f>
        <v>187.89</v>
      </c>
      <c r="H6" s="26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283.5</v>
      </c>
      <c r="F7" s="37">
        <v>3.78</v>
      </c>
      <c r="G7" s="3">
        <f t="shared" si="0"/>
        <v>12.86</v>
      </c>
      <c r="H7" s="3"/>
    </row>
    <row r="8" spans="1:8" ht="11.25" customHeight="1" x14ac:dyDescent="0.2">
      <c r="A8" s="26" t="s">
        <v>14</v>
      </c>
      <c r="B8" s="45">
        <f>52-2</f>
        <v>50</v>
      </c>
      <c r="C8" s="26" t="s">
        <v>10</v>
      </c>
      <c r="D8" s="26" t="s">
        <v>11</v>
      </c>
      <c r="E8" s="26">
        <v>2835.5</v>
      </c>
      <c r="F8" s="36">
        <v>2.3199999999999998</v>
      </c>
      <c r="G8" s="26">
        <f t="shared" si="0"/>
        <v>328.92</v>
      </c>
      <c r="H8" s="26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2835.4</v>
      </c>
      <c r="F9" s="37">
        <v>2.98</v>
      </c>
      <c r="G9" s="3">
        <f t="shared" si="0"/>
        <v>101.39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7">
        <v>3.58</v>
      </c>
      <c r="G10" s="3">
        <f t="shared" si="0"/>
        <v>94.51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7">
        <v>22.39</v>
      </c>
      <c r="G11" s="3">
        <f t="shared" si="0"/>
        <v>102.46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7">
        <v>3.81</v>
      </c>
      <c r="G12" s="3">
        <f t="shared" si="0"/>
        <v>12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7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7">
        <v>9.76</v>
      </c>
      <c r="G14" s="3">
        <f t="shared" si="0"/>
        <v>0.75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7">
        <v>3.25</v>
      </c>
      <c r="G15" s="3">
        <f t="shared" si="0"/>
        <v>45.38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7">
        <v>2.0299999999999998</v>
      </c>
      <c r="G16" s="3">
        <f t="shared" si="0"/>
        <v>0.72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7">
        <v>4.75</v>
      </c>
      <c r="G17" s="3">
        <f t="shared" si="0"/>
        <v>1.01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7">
        <v>4.7300000000000004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7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7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88.2</v>
      </c>
      <c r="F21" s="37">
        <v>2.92</v>
      </c>
      <c r="G21" s="3">
        <f t="shared" si="0"/>
        <v>0.26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7">
        <v>5.87</v>
      </c>
      <c r="G22" s="3">
        <f t="shared" si="0"/>
        <v>0.26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88.2</v>
      </c>
      <c r="F23" s="37">
        <v>2.92</v>
      </c>
      <c r="G23" s="3">
        <f t="shared" si="0"/>
        <v>0.26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7">
        <v>2.37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977</v>
      </c>
      <c r="F25" s="37">
        <v>2.3199999999999998</v>
      </c>
      <c r="G25" s="3">
        <f t="shared" si="0"/>
        <v>4.53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8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7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2</v>
      </c>
      <c r="F28" s="37">
        <v>50.76</v>
      </c>
      <c r="G28" s="37">
        <f t="shared" ref="G28" si="1">ROUND(E28*F28*B28/1000,2)</f>
        <v>0.2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8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15</v>
      </c>
      <c r="F30" s="37">
        <v>8.6999999999999993</v>
      </c>
      <c r="G30" s="3">
        <v>15.77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7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843</v>
      </c>
      <c r="F32" s="37">
        <v>1.91</v>
      </c>
      <c r="G32" s="3">
        <f t="shared" ref="G32:G33" si="2">ROUND(E32*F32*B32/1000,2)</f>
        <v>1.61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843</v>
      </c>
      <c r="F33" s="37">
        <v>1.91</v>
      </c>
      <c r="G33" s="3">
        <f t="shared" si="2"/>
        <v>1.61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8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26.01</v>
      </c>
      <c r="F35" s="37">
        <v>9.6199999999999992</v>
      </c>
      <c r="G35" s="3">
        <f t="shared" ref="G35:G36" si="3">ROUND(E35*F35*B35/1000,2)</f>
        <v>91.58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7">
        <v>4.2</v>
      </c>
      <c r="G36" s="3">
        <f t="shared" si="3"/>
        <v>5.24</v>
      </c>
      <c r="H36" s="3"/>
    </row>
    <row r="37" spans="1:8" s="10" customFormat="1" ht="11.25" customHeight="1" x14ac:dyDescent="0.2">
      <c r="A37" s="23" t="s">
        <v>56</v>
      </c>
      <c r="B37" s="24"/>
      <c r="C37" s="24"/>
      <c r="D37" s="24"/>
      <c r="E37" s="24"/>
      <c r="F37" s="8"/>
      <c r="G37" s="27">
        <f>SUM(G6:G36)</f>
        <v>1009.2900000000001</v>
      </c>
      <c r="H37" s="27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">
        <v>162.09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43">
        <v>2.4300000000000002</v>
      </c>
      <c r="F41" s="43">
        <v>337.27</v>
      </c>
      <c r="G41" s="40">
        <f t="shared" ref="G41" si="4">ROUND(E41*F41*B41/1000,2)</f>
        <v>299.95999999999998</v>
      </c>
      <c r="H41" s="3"/>
    </row>
    <row r="42" spans="1:8" s="10" customFormat="1" ht="11.25" customHeight="1" x14ac:dyDescent="0.2">
      <c r="A42" s="23" t="s">
        <v>61</v>
      </c>
      <c r="B42" s="24"/>
      <c r="C42" s="24"/>
      <c r="D42" s="24"/>
      <c r="E42" s="24"/>
      <c r="F42" s="8"/>
      <c r="G42" s="27">
        <f>SUM(G39:G41)</f>
        <v>462.04999999999995</v>
      </c>
      <c r="H42" s="27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42">
        <f>ROUND(G44/F44/B44*1000,3)</f>
        <v>0.77100000000000002</v>
      </c>
      <c r="F44" s="3">
        <v>536</v>
      </c>
      <c r="G44" s="40">
        <v>151.32</v>
      </c>
      <c r="H44" s="3"/>
    </row>
    <row r="45" spans="1:8" s="10" customFormat="1" ht="11.25" customHeight="1" x14ac:dyDescent="0.2">
      <c r="A45" s="23" t="s">
        <v>64</v>
      </c>
      <c r="B45" s="24"/>
      <c r="C45" s="24"/>
      <c r="D45" s="24"/>
      <c r="E45" s="24"/>
      <c r="F45" s="25"/>
      <c r="G45" s="27">
        <f>SUM(G44)</f>
        <v>151.32</v>
      </c>
      <c r="H45" s="27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f>9.81-9.81</f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0.39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39" t="s">
        <v>248</v>
      </c>
      <c r="B64" s="40"/>
      <c r="C64" s="40"/>
      <c r="D64" s="40"/>
      <c r="E64" s="40"/>
      <c r="F64" s="40"/>
      <c r="G64" s="40">
        <f>4.89-4.89</f>
        <v>0</v>
      </c>
      <c r="H64" s="40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5.07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4.59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v>2.42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9.67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f>14.17-14.17</f>
        <v>0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2.3199999999999998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2.5099999999999998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f>9.67-9.67</f>
        <v>0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f>8.17-8.17</f>
        <v>0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5.0199999999999996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f>8.98-8.98</f>
        <v>0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0</v>
      </c>
      <c r="F101" s="3">
        <v>0</v>
      </c>
      <c r="G101" s="3">
        <v>2.56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2.27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v>4.83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0</v>
      </c>
      <c r="H109" s="3"/>
    </row>
    <row r="110" spans="1:8" s="10" customFormat="1" ht="11.25" customHeight="1" x14ac:dyDescent="0.2">
      <c r="A110" s="23" t="s">
        <v>134</v>
      </c>
      <c r="B110" s="24"/>
      <c r="C110" s="24"/>
      <c r="D110" s="24"/>
      <c r="E110" s="24"/>
      <c r="F110" s="25"/>
      <c r="G110" s="27">
        <f>SUM(G49:G109)</f>
        <v>41.65</v>
      </c>
      <c r="H110" s="27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0</v>
      </c>
      <c r="C113" s="3" t="s">
        <v>137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138</v>
      </c>
      <c r="B114" s="3">
        <v>0</v>
      </c>
      <c r="C114" s="3" t="s">
        <v>137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139</v>
      </c>
      <c r="B115" s="3">
        <v>0</v>
      </c>
      <c r="C115" s="3" t="s">
        <v>137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24.17</v>
      </c>
      <c r="H116" s="3" t="s">
        <v>125</v>
      </c>
    </row>
    <row r="117" spans="1:11" ht="11.25" customHeight="1" x14ac:dyDescent="0.2">
      <c r="A117" s="3" t="s">
        <v>141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3">
        <v>19.329999999999998</v>
      </c>
      <c r="H117" s="3" t="s">
        <v>125</v>
      </c>
    </row>
    <row r="118" spans="1:11" ht="11.25" customHeight="1" x14ac:dyDescent="0.2">
      <c r="A118" s="3" t="s">
        <v>142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v>2.42</v>
      </c>
      <c r="H118" s="3" t="s">
        <v>125</v>
      </c>
    </row>
    <row r="119" spans="1:11" ht="11.25" customHeight="1" x14ac:dyDescent="0.2">
      <c r="A119" s="3" t="s">
        <v>143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144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27.83</v>
      </c>
      <c r="G121" s="40">
        <v>27.83</v>
      </c>
      <c r="H121" s="3" t="s">
        <v>125</v>
      </c>
    </row>
    <row r="122" spans="1:11" ht="11.25" customHeight="1" x14ac:dyDescent="0.2">
      <c r="A122" s="3" t="s">
        <v>146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v>16.77</v>
      </c>
      <c r="H122" s="3" t="s">
        <v>125</v>
      </c>
    </row>
    <row r="123" spans="1:11" ht="11.25" customHeight="1" x14ac:dyDescent="0.2">
      <c r="A123" s="3" t="s">
        <v>147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2.5099999999999998</v>
      </c>
      <c r="H123" s="3" t="s">
        <v>80</v>
      </c>
    </row>
    <row r="124" spans="1:11" ht="11.25" customHeight="1" x14ac:dyDescent="0.2">
      <c r="A124" s="3" t="s">
        <v>148</v>
      </c>
      <c r="B124" s="3">
        <v>1</v>
      </c>
      <c r="C124" s="3" t="s">
        <v>80</v>
      </c>
      <c r="D124" s="3" t="s">
        <v>41</v>
      </c>
      <c r="E124" s="3">
        <v>0</v>
      </c>
      <c r="F124" s="3">
        <v>0</v>
      </c>
      <c r="G124" s="3">
        <v>2.3199999999999998</v>
      </c>
      <c r="H124" s="3"/>
    </row>
    <row r="125" spans="1:11" ht="11.25" customHeight="1" x14ac:dyDescent="0.2">
      <c r="A125" s="3" t="s">
        <v>149</v>
      </c>
      <c r="B125" s="3">
        <v>9</v>
      </c>
      <c r="C125" s="3" t="s">
        <v>125</v>
      </c>
      <c r="D125" s="3" t="s">
        <v>19</v>
      </c>
      <c r="E125" s="3">
        <v>0</v>
      </c>
      <c r="F125" s="3">
        <v>0</v>
      </c>
      <c r="G125" s="40">
        <v>10.06</v>
      </c>
      <c r="H125" s="3" t="s">
        <v>125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54.89</v>
      </c>
      <c r="G126" s="40">
        <v>54.89</v>
      </c>
      <c r="H126" s="3"/>
      <c r="I126" s="4">
        <v>0.66600000000000004</v>
      </c>
      <c r="J126" s="19">
        <f>K126*I126</f>
        <v>54.891720000000007</v>
      </c>
      <c r="K126" s="4">
        <v>82.42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5">G127</f>
        <v>6.92</v>
      </c>
      <c r="G127" s="40">
        <v>6.92</v>
      </c>
      <c r="H127" s="3"/>
      <c r="I127" s="4">
        <v>8.4000000000000005E-2</v>
      </c>
      <c r="J127" s="19">
        <f>K126*I127</f>
        <v>6.923280000000001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70</v>
      </c>
      <c r="E128" s="3">
        <v>1000</v>
      </c>
      <c r="F128" s="3">
        <f t="shared" si="5"/>
        <v>20.61</v>
      </c>
      <c r="G128" s="40">
        <v>20.61</v>
      </c>
      <c r="H128" s="3"/>
      <c r="I128" s="4">
        <v>0.25</v>
      </c>
      <c r="J128" s="19">
        <f>K126*I128</f>
        <v>20.605</v>
      </c>
    </row>
    <row r="129" spans="1:10" ht="11.25" customHeight="1" x14ac:dyDescent="0.2">
      <c r="A129" s="3" t="s">
        <v>153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3">
        <v>2.56</v>
      </c>
      <c r="H129" s="3" t="s">
        <v>125</v>
      </c>
      <c r="J129" s="4">
        <f>SUM(J126:J128)</f>
        <v>82.42</v>
      </c>
    </row>
    <row r="130" spans="1:10" ht="11.25" customHeight="1" x14ac:dyDescent="0.2">
      <c r="A130" s="3" t="s">
        <v>154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23.83</v>
      </c>
      <c r="H132" s="3" t="s">
        <v>125</v>
      </c>
    </row>
    <row r="133" spans="1:10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13.68</v>
      </c>
      <c r="H133" s="3" t="s">
        <v>125</v>
      </c>
    </row>
    <row r="134" spans="1:10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19</v>
      </c>
      <c r="H134" s="3" t="s">
        <v>125</v>
      </c>
    </row>
    <row r="135" spans="1:10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14.65</v>
      </c>
      <c r="H135" s="3" t="s">
        <v>125</v>
      </c>
    </row>
    <row r="136" spans="1:10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4.5</v>
      </c>
      <c r="H136" s="3" t="s">
        <v>125</v>
      </c>
    </row>
    <row r="137" spans="1:10" ht="11.25" customHeight="1" x14ac:dyDescent="0.2">
      <c r="A137" s="3" t="s">
        <v>162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v>4.3499999999999996</v>
      </c>
      <c r="H137" s="3" t="s">
        <v>125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f>5.32-5.32</f>
        <v>0</v>
      </c>
      <c r="H139" s="3"/>
    </row>
    <row r="140" spans="1:10" ht="11.25" customHeight="1" x14ac:dyDescent="0.2">
      <c r="A140" s="3" t="s">
        <v>164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40">
        <v>9.52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40">
        <f>2.02-2.02</f>
        <v>0</v>
      </c>
      <c r="H146" s="3"/>
      <c r="I146" s="4">
        <v>1010.61</v>
      </c>
      <c r="J146" s="41">
        <v>2</v>
      </c>
      <c r="K146" s="4">
        <f>I146*J146/1000</f>
        <v>2.02122</v>
      </c>
    </row>
    <row r="147" spans="1:11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14.5</v>
      </c>
      <c r="H154" s="3"/>
    </row>
    <row r="155" spans="1:11" ht="11.25" customHeight="1" x14ac:dyDescent="0.2">
      <c r="A155" s="3" t="s">
        <v>179</v>
      </c>
      <c r="B155" s="3">
        <v>1</v>
      </c>
      <c r="C155" s="3" t="s">
        <v>10</v>
      </c>
      <c r="D155" s="3" t="s">
        <v>47</v>
      </c>
      <c r="E155" s="3">
        <v>0</v>
      </c>
      <c r="F155" s="3">
        <v>0</v>
      </c>
      <c r="G155" s="3">
        <v>2.42</v>
      </c>
      <c r="H155" s="3"/>
    </row>
    <row r="156" spans="1:11" s="10" customFormat="1" ht="11.25" customHeight="1" x14ac:dyDescent="0.2">
      <c r="A156" s="23" t="s">
        <v>180</v>
      </c>
      <c r="B156" s="24"/>
      <c r="C156" s="24"/>
      <c r="D156" s="24"/>
      <c r="E156" s="24"/>
      <c r="F156" s="25"/>
      <c r="G156" s="27">
        <f>SUM(G113:G155)</f>
        <v>296.83999999999997</v>
      </c>
      <c r="H156" s="27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156</v>
      </c>
      <c r="D158" s="3" t="s">
        <v>19</v>
      </c>
      <c r="E158" s="3">
        <v>4</v>
      </c>
      <c r="F158" s="3">
        <f>ROUND(G158/E158/B158*1000,2)</f>
        <v>237.19</v>
      </c>
      <c r="G158" s="40">
        <v>347.25</v>
      </c>
      <c r="H158" s="3" t="s">
        <v>156</v>
      </c>
    </row>
    <row r="159" spans="1:11" s="10" customFormat="1" ht="11.25" customHeight="1" x14ac:dyDescent="0.2">
      <c r="A159" s="23" t="s">
        <v>183</v>
      </c>
      <c r="B159" s="24"/>
      <c r="C159" s="24"/>
      <c r="D159" s="24"/>
      <c r="E159" s="24"/>
      <c r="F159" s="25"/>
      <c r="G159" s="27">
        <f>SUM(G158)</f>
        <v>347.25</v>
      </c>
      <c r="H159" s="27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70</v>
      </c>
      <c r="E162" s="3">
        <v>2</v>
      </c>
      <c r="F162" s="3">
        <f>ROUND(G162/E162/B162*1000,2)</f>
        <v>11958.75</v>
      </c>
      <c r="G162" s="40">
        <v>287.01</v>
      </c>
      <c r="H162" s="3" t="s">
        <v>23</v>
      </c>
    </row>
    <row r="163" spans="1:8" ht="11.25" customHeight="1" x14ac:dyDescent="0.2">
      <c r="A163" s="3" t="s">
        <v>187</v>
      </c>
      <c r="B163" s="3">
        <v>1</v>
      </c>
      <c r="C163" s="3" t="s">
        <v>10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23" t="s">
        <v>188</v>
      </c>
      <c r="B164" s="24"/>
      <c r="C164" s="24"/>
      <c r="D164" s="24"/>
      <c r="E164" s="24"/>
      <c r="F164" s="25"/>
      <c r="G164" s="27">
        <f>SUM(G161:G163)</f>
        <v>287.01</v>
      </c>
      <c r="H164" s="27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40">
        <v>14.08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10</v>
      </c>
      <c r="D168" s="3" t="s">
        <v>70</v>
      </c>
      <c r="E168" s="3">
        <v>0</v>
      </c>
      <c r="F168" s="3">
        <v>0</v>
      </c>
      <c r="G168" s="40">
        <v>136.02000000000001</v>
      </c>
      <c r="H168" s="3"/>
    </row>
    <row r="169" spans="1:8" s="10" customFormat="1" ht="11.25" customHeight="1" x14ac:dyDescent="0.2">
      <c r="A169" s="23" t="s">
        <v>193</v>
      </c>
      <c r="B169" s="24"/>
      <c r="C169" s="24"/>
      <c r="D169" s="24"/>
      <c r="E169" s="24"/>
      <c r="F169" s="25"/>
      <c r="G169" s="21">
        <f>SUM(G166:G168)</f>
        <v>150.10000000000002</v>
      </c>
      <c r="H169" s="27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0</v>
      </c>
      <c r="C171" s="3" t="s">
        <v>137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0</v>
      </c>
      <c r="C172" s="3" t="s">
        <v>137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23" t="s">
        <v>197</v>
      </c>
      <c r="B173" s="24"/>
      <c r="C173" s="24"/>
      <c r="D173" s="24"/>
      <c r="E173" s="24"/>
      <c r="F173" s="25"/>
      <c r="G173" s="27">
        <f>SUM(G171:G172)</f>
        <v>0</v>
      </c>
      <c r="H173" s="27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40">
        <v>35.26</v>
      </c>
      <c r="H175" s="3" t="s">
        <v>200</v>
      </c>
    </row>
    <row r="176" spans="1:8" ht="11.25" customHeight="1" x14ac:dyDescent="0.2">
      <c r="A176" s="3" t="s">
        <v>201</v>
      </c>
      <c r="B176" s="3">
        <v>366</v>
      </c>
      <c r="C176" s="3" t="s">
        <v>200</v>
      </c>
      <c r="D176" s="3" t="s">
        <v>70</v>
      </c>
      <c r="E176" s="3">
        <v>0</v>
      </c>
      <c r="F176" s="3">
        <v>0</v>
      </c>
      <c r="G176" s="3">
        <f>28.13-28.13+0.85</f>
        <v>0.85</v>
      </c>
      <c r="H176" s="3" t="s">
        <v>200</v>
      </c>
    </row>
    <row r="177" spans="1:8" s="10" customFormat="1" ht="11.25" customHeight="1" x14ac:dyDescent="0.2">
      <c r="A177" s="23" t="s">
        <v>202</v>
      </c>
      <c r="B177" s="24"/>
      <c r="C177" s="24"/>
      <c r="D177" s="24"/>
      <c r="E177" s="24"/>
      <c r="F177" s="25"/>
      <c r="G177" s="27">
        <f>SUM(G175:G176)</f>
        <v>36.11</v>
      </c>
      <c r="H177" s="27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366</v>
      </c>
      <c r="C179" s="3" t="s">
        <v>130</v>
      </c>
      <c r="D179" s="3"/>
      <c r="E179" s="3">
        <v>0</v>
      </c>
      <c r="F179" s="3">
        <v>0</v>
      </c>
      <c r="G179" s="40">
        <v>287.27999999999997</v>
      </c>
      <c r="H179" s="3"/>
    </row>
    <row r="180" spans="1:8" s="10" customFormat="1" ht="11.25" customHeight="1" x14ac:dyDescent="0.2">
      <c r="A180" s="23" t="s">
        <v>205</v>
      </c>
      <c r="B180" s="24"/>
      <c r="C180" s="24"/>
      <c r="D180" s="24"/>
      <c r="E180" s="24"/>
      <c r="F180" s="25"/>
      <c r="G180" s="27">
        <f>SUM(G179)</f>
        <v>287.27999999999997</v>
      </c>
      <c r="H180" s="27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366</v>
      </c>
      <c r="C183" s="3" t="s">
        <v>130</v>
      </c>
      <c r="D183" s="3" t="s">
        <v>47</v>
      </c>
      <c r="E183" s="3">
        <v>0</v>
      </c>
      <c r="F183" s="3">
        <v>0</v>
      </c>
      <c r="G183" s="40">
        <v>17.940000000000001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23" t="s">
        <v>210</v>
      </c>
      <c r="B186" s="24"/>
      <c r="C186" s="24"/>
      <c r="D186" s="24"/>
      <c r="E186" s="24"/>
      <c r="F186" s="25"/>
      <c r="G186" s="27">
        <f>SUM(G183:G185)</f>
        <v>17.940000000000001</v>
      </c>
      <c r="H186" s="27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40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40">
        <v>4.32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9" t="s">
        <v>247</v>
      </c>
      <c r="B191" s="39"/>
      <c r="C191" s="39"/>
      <c r="D191" s="39"/>
      <c r="E191" s="39"/>
      <c r="F191" s="39"/>
      <c r="G191" s="39">
        <v>24.87</v>
      </c>
      <c r="H191" s="39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23" t="s">
        <v>220</v>
      </c>
      <c r="B195" s="24"/>
      <c r="C195" s="24"/>
      <c r="D195" s="24"/>
      <c r="E195" s="24"/>
      <c r="F195" s="25"/>
      <c r="G195" s="27">
        <f>SUM(G188:G194)</f>
        <v>29.19</v>
      </c>
      <c r="H195" s="27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0</v>
      </c>
      <c r="C197" s="3" t="s">
        <v>137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0</v>
      </c>
      <c r="C198" s="3" t="s">
        <v>137</v>
      </c>
      <c r="D198" s="3" t="s">
        <v>11</v>
      </c>
      <c r="E198" s="3">
        <v>0</v>
      </c>
      <c r="F198" s="3">
        <v>0</v>
      </c>
      <c r="G198" s="3">
        <v>0</v>
      </c>
      <c r="H198" s="3" t="s">
        <v>224</v>
      </c>
    </row>
    <row r="199" spans="1:8" ht="11.25" customHeight="1" x14ac:dyDescent="0.2">
      <c r="A199" s="3" t="s">
        <v>225</v>
      </c>
      <c r="B199" s="3">
        <v>0</v>
      </c>
      <c r="C199" s="3" t="s">
        <v>137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226</v>
      </c>
      <c r="B200" s="3">
        <v>0</v>
      </c>
      <c r="C200" s="3" t="s">
        <v>137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227</v>
      </c>
      <c r="B201" s="3">
        <v>0</v>
      </c>
      <c r="C201" s="3" t="s">
        <v>137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228</v>
      </c>
      <c r="B202" s="3">
        <v>0</v>
      </c>
      <c r="C202" s="3" t="s">
        <v>137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229</v>
      </c>
      <c r="B203" s="3">
        <v>0</v>
      </c>
      <c r="C203" s="3" t="s">
        <v>137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230</v>
      </c>
      <c r="B204" s="3">
        <v>0</v>
      </c>
      <c r="C204" s="3" t="s">
        <v>137</v>
      </c>
      <c r="D204" s="3" t="s">
        <v>70</v>
      </c>
      <c r="E204" s="3">
        <v>0</v>
      </c>
      <c r="F204" s="3">
        <v>0</v>
      </c>
      <c r="G204" s="3">
        <v>0</v>
      </c>
      <c r="H204" s="3" t="s">
        <v>231</v>
      </c>
    </row>
    <row r="205" spans="1:8" ht="11.25" customHeight="1" x14ac:dyDescent="0.2">
      <c r="A205" s="3" t="s">
        <v>232</v>
      </c>
      <c r="B205" s="3">
        <v>0</v>
      </c>
      <c r="C205" s="3" t="s">
        <v>137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233</v>
      </c>
      <c r="B206" s="3">
        <v>0</v>
      </c>
      <c r="C206" s="3" t="s">
        <v>137</v>
      </c>
      <c r="D206" s="3" t="s">
        <v>11</v>
      </c>
      <c r="E206" s="3">
        <v>0</v>
      </c>
      <c r="F206" s="3">
        <v>0</v>
      </c>
      <c r="G206" s="3">
        <v>0</v>
      </c>
      <c r="H206" s="3" t="s">
        <v>234</v>
      </c>
    </row>
    <row r="207" spans="1:8" s="10" customFormat="1" ht="11.25" customHeight="1" x14ac:dyDescent="0.2">
      <c r="A207" s="23" t="s">
        <v>235</v>
      </c>
      <c r="B207" s="24"/>
      <c r="C207" s="24"/>
      <c r="D207" s="24"/>
      <c r="E207" s="24"/>
      <c r="F207" s="25"/>
      <c r="G207" s="27">
        <f>SUM(G197:G206)</f>
        <v>0</v>
      </c>
      <c r="H207" s="27"/>
    </row>
    <row r="208" spans="1:8" s="10" customFormat="1" ht="11.25" customHeight="1" x14ac:dyDescent="0.2">
      <c r="A208" s="23" t="s">
        <v>236</v>
      </c>
      <c r="B208" s="24"/>
      <c r="C208" s="24"/>
      <c r="D208" s="24"/>
      <c r="E208" s="24"/>
      <c r="F208" s="25"/>
      <c r="G208" s="21">
        <f>G37+G42+G45+G110+G156+G159+G164+G169+G173+G177+G180+G186+G195+G207+G4</f>
        <v>3116.0299999999997</v>
      </c>
      <c r="H208" s="27"/>
    </row>
    <row r="210" spans="5:8" ht="11.25" customHeight="1" x14ac:dyDescent="0.2">
      <c r="E210" s="4" t="s">
        <v>240</v>
      </c>
      <c r="F210" s="4">
        <f>(25.51*6+26.53*6)/12</f>
        <v>26.02</v>
      </c>
      <c r="G210" s="15">
        <f>G208*1000/F211/12</f>
        <v>26.019997461488099</v>
      </c>
      <c r="H210" s="16">
        <f>F210/G210</f>
        <v>1.0000000975600365</v>
      </c>
    </row>
    <row r="211" spans="5:8" ht="11.25" customHeight="1" x14ac:dyDescent="0.2">
      <c r="E211" s="4" t="s">
        <v>241</v>
      </c>
      <c r="F211" s="17">
        <v>9979.6</v>
      </c>
      <c r="G211" s="18">
        <f>F211*F210*12/1000</f>
        <v>3116.0303039999999</v>
      </c>
    </row>
    <row r="212" spans="5:8" ht="11.25" customHeight="1" x14ac:dyDescent="0.2">
      <c r="G212" s="15"/>
    </row>
    <row r="213" spans="5:8" ht="11.25" customHeight="1" x14ac:dyDescent="0.2">
      <c r="F213" s="4" t="s">
        <v>242</v>
      </c>
      <c r="G213" s="15">
        <f>G211-G208</f>
        <v>3.0400000014196848E-4</v>
      </c>
      <c r="H213" s="19">
        <f>G215-G208</f>
        <v>-311.60272639999994</v>
      </c>
    </row>
    <row r="214" spans="5:8" ht="11.25" customHeight="1" x14ac:dyDescent="0.2">
      <c r="G214" s="15"/>
    </row>
    <row r="215" spans="5:8" ht="11.25" customHeight="1" x14ac:dyDescent="0.2">
      <c r="G215" s="15">
        <f>G211*0.9</f>
        <v>2804.4272735999998</v>
      </c>
    </row>
    <row r="216" spans="5:8" ht="11.25" customHeight="1" x14ac:dyDescent="0.2">
      <c r="F216" s="4" t="s">
        <v>243</v>
      </c>
      <c r="G216" s="18">
        <f>G211*0.1</f>
        <v>311.60303040000002</v>
      </c>
    </row>
    <row r="217" spans="5:8" ht="11.25" customHeight="1" x14ac:dyDescent="0.2">
      <c r="G217" s="15">
        <f>SUM(G215:G216)</f>
        <v>3116.0303039999999</v>
      </c>
    </row>
    <row r="219" spans="5:8" s="29" customFormat="1" ht="11.2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2017-02-17T06:11:01Z</dcterms:modified>
</cp:coreProperties>
</file>