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35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  <definedName name="_xlnm._FilterDatabase" localSheetId="1" hidden="1">'План 2016'!$A$3:$I$207</definedName>
  </definedNames>
  <calcPr calcId="145621"/>
</workbook>
</file>

<file path=xl/calcChain.xml><?xml version="1.0" encoding="utf-8"?>
<calcChain xmlns="http://schemas.openxmlformats.org/spreadsheetml/2006/main">
  <c r="G116" i="3" l="1"/>
  <c r="B8" i="3"/>
  <c r="B6" i="3"/>
  <c r="B41" i="3"/>
  <c r="G117" i="3"/>
  <c r="G132" i="3"/>
  <c r="G136" i="3"/>
  <c r="G135" i="3"/>
  <c r="G133" i="3"/>
  <c r="G122" i="3"/>
  <c r="G62" i="3"/>
  <c r="G82" i="3"/>
  <c r="G80" i="3"/>
  <c r="G75" i="3"/>
  <c r="B35" i="3"/>
  <c r="B11" i="3"/>
  <c r="B12" i="3"/>
  <c r="B10" i="3"/>
  <c r="B15" i="3"/>
  <c r="G68" i="3"/>
  <c r="G67" i="3"/>
  <c r="G103" i="3"/>
  <c r="G102" i="3"/>
  <c r="G101" i="3"/>
  <c r="G123" i="3"/>
  <c r="G146" i="3"/>
  <c r="G155" i="3"/>
  <c r="G154" i="3"/>
  <c r="G64" i="3"/>
  <c r="G59" i="3"/>
  <c r="G30" i="3"/>
  <c r="G28" i="3"/>
  <c r="B9" i="3"/>
  <c r="G129" i="3"/>
  <c r="G118" i="3"/>
  <c r="G94" i="3"/>
  <c r="G97" i="3"/>
  <c r="G137" i="3"/>
  <c r="G86" i="3"/>
  <c r="G76" i="3"/>
  <c r="G78" i="3"/>
  <c r="G92" i="3"/>
  <c r="G139" i="3"/>
  <c r="G176" i="3"/>
  <c r="G4" i="3"/>
  <c r="H127" i="3"/>
  <c r="F127" i="3"/>
  <c r="F128" i="3"/>
  <c r="F126" i="3"/>
  <c r="K146" i="3"/>
  <c r="J128" i="3"/>
  <c r="J127" i="3"/>
  <c r="J126" i="3"/>
  <c r="J129" i="3" s="1"/>
  <c r="F210" i="3" l="1"/>
  <c r="G207" i="3"/>
  <c r="G195" i="3"/>
  <c r="G186" i="3"/>
  <c r="G180" i="3"/>
  <c r="G177" i="3"/>
  <c r="G173" i="3"/>
  <c r="G169" i="3"/>
  <c r="G156" i="3"/>
  <c r="G110" i="3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11" i="3"/>
  <c r="G210" i="2"/>
  <c r="G215" i="3" l="1"/>
  <c r="G216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I6" i="2"/>
  <c r="G206" i="2"/>
  <c r="G194" i="2"/>
  <c r="G185" i="2"/>
  <c r="G179" i="2"/>
  <c r="G176" i="2"/>
  <c r="G172" i="2"/>
  <c r="G168" i="2"/>
  <c r="G155" i="2"/>
  <c r="G109" i="2"/>
  <c r="G217" i="3" l="1"/>
  <c r="G42" i="2"/>
  <c r="G37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G214" i="2"/>
  <c r="G215" i="2"/>
  <c r="G209" i="2" l="1"/>
  <c r="H209" i="2" s="1"/>
  <c r="G212" i="2"/>
  <c r="G216" i="2"/>
  <c r="H212" i="2"/>
  <c r="G164" i="3" l="1"/>
  <c r="F162" i="3"/>
  <c r="F158" i="3"/>
  <c r="G159" i="3"/>
  <c r="E44" i="3"/>
  <c r="G45" i="3"/>
  <c r="G208" i="3"/>
  <c r="H213" i="3" s="1"/>
  <c r="G210" i="3" l="1"/>
  <c r="H210" i="3" s="1"/>
  <c r="G213" i="3"/>
</calcChain>
</file>

<file path=xl/sharedStrings.xml><?xml version="1.0" encoding="utf-8"?>
<sst xmlns="http://schemas.openxmlformats.org/spreadsheetml/2006/main" count="1918" uniqueCount="250">
  <si>
    <t>Мусы Джалиля ул., д.8,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</si>
  <si>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</si>
  <si>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</si>
  <si>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</si>
  <si>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</si>
  <si>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</si>
  <si>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</si>
  <si>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</si>
  <si>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</si>
  <si>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</si>
  <si>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</si>
  <si>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</si>
  <si>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</si>
  <si>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</si>
  <si>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</si>
  <si>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</si>
  <si>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</si>
  <si>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</si>
  <si>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</si>
  <si>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</si>
  <si>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</si>
  <si>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</si>
  <si>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</si>
  <si>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</si>
  <si>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</si>
  <si>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</si>
  <si>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</si>
  <si>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</si>
  <si>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</si>
  <si>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</si>
  <si>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</si>
  <si>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</si>
  <si>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</si>
  <si>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</si>
  <si>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</si>
  <si>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</si>
  <si>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</si>
  <si>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</si>
  <si>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</si>
  <si>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</si>
  <si>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</si>
  <si>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</si>
  <si>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</si>
  <si>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</si>
  <si>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</si>
  <si>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</si>
  <si>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</si>
  <si>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</si>
  <si>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</si>
  <si>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</si>
  <si>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</si>
  <si>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</si>
  <si>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</si>
  <si>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</si>
  <si>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</si>
  <si>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</si>
  <si>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</si>
  <si>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</si>
  <si>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</si>
  <si>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</si>
  <si>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</si>
  <si>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</si>
  <si>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</si>
  <si>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</si>
  <si>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</si>
  <si>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</si>
  <si>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</si>
  <si>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</si>
  <si>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</si>
  <si>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</si>
  <si>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</si>
  <si>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</si>
  <si>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</si>
  <si>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</si>
  <si>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</si>
  <si>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</si>
  <si>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</si>
  <si>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</si>
  <si>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</si>
  <si>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</si>
  <si>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</si>
  <si>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</si>
  <si>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</si>
  <si>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</si>
  <si>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</si>
  <si>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</si>
  <si>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</si>
  <si>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</si>
  <si>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</si>
  <si>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</si>
  <si>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</si>
  <si>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</si>
  <si>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</si>
  <si>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</si>
  <si>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</si>
  <si>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</si>
  <si>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</si>
  <si>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</si>
  <si>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</si>
  <si>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</si>
  <si>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</si>
  <si>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</si>
  <si>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</si>
  <si>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</si>
  <si>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</si>
  <si>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</si>
  <si>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</si>
  <si>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</si>
  <si>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</si>
  <si>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</si>
  <si>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</si>
  <si>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</si>
  <si>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</si>
  <si>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</si>
  <si>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</si>
  <si>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</si>
  <si>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</si>
  <si>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</si>
  <si>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</si>
  <si>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</si>
  <si>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</si>
  <si>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</si>
  <si>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</si>
  <si>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</si>
  <si>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</si>
  <si>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</si>
  <si>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</si>
  <si>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</si>
  <si>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</si>
  <si>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</si>
  <si>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</si>
  <si>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</si>
  <si>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</si>
  <si>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</si>
  <si>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</si>
  <si>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</si>
  <si>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</si>
  <si>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</si>
  <si>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</si>
  <si>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</si>
  <si>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</si>
  <si>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</si>
  <si>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</si>
  <si>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</si>
  <si>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</si>
  <si>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</si>
  <si>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</si>
  <si>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</si>
  <si>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Незамедлительное реагирование с момента получения заявки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</si>
  <si>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</si>
  <si>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</si>
  <si>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</si>
  <si>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</si>
  <si>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</si>
  <si>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</si>
  <si>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</si>
  <si>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</si>
  <si>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</si>
  <si>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</si>
  <si>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</si>
  <si>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</si>
  <si>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</si>
  <si>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</si>
  <si>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</si>
  <si>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</si>
  <si>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</si>
  <si>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</si>
  <si>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</si>
  <si>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</si>
  <si>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</si>
  <si>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</si>
  <si>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</si>
  <si>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</si>
  <si>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</si>
  <si>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</si>
  <si>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</si>
  <si>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</si>
  <si>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</si>
  <si>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</si>
  <si>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</si>
  <si>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</si>
  <si>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</si>
  <si>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</si>
  <si>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</si>
  <si>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</si>
  <si>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</si>
  <si>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</si>
  <si>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</si>
  <si>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по мере необходимости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</si>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</sst>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2" fontId="1" fillId="0" borderId="3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164" fontId="2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48" workbookViewId="0">
      <selection activeCell="A27" sqref="A27"/>
    </sheetView>
  </sheetViews>
  <sheetFormatPr defaultRowHeight="11.25" customHeight="1" x14ac:dyDescent="0.2"/>
  <cols>
    <col min="1" max="1" width="43" style="4" customWidth="1"/>
    <col min="2" max="16384" width="9.140625" style="4"/>
  </cols>
  <sheetData>
    <row r="1" spans="1:8" s="1" customFormat="1" ht="15" customHeight="1" x14ac:dyDescent="0.25">
      <c r="A1" s="5" t="s">
        <v>238</v>
      </c>
    </row>
    <row r="2" spans="1:8" s="1" customFormat="1" ht="15.7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8" ht="11.25" customHeight="1" x14ac:dyDescent="0.2">
      <c r="A3" s="2" t="s">
        <v>1</v>
      </c>
      <c r="B3" s="41" t="s">
        <v>2</v>
      </c>
      <c r="C3" s="41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42" t="s">
        <v>8</v>
      </c>
      <c r="B4" s="42"/>
      <c r="C4" s="42"/>
      <c r="D4" s="42"/>
      <c r="E4" s="42"/>
      <c r="F4" s="42"/>
      <c r="G4" s="42"/>
      <c r="H4" s="42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287.89999999999998</v>
      </c>
      <c r="F5" s="3">
        <v>2.2799999999999998</v>
      </c>
      <c r="G5" s="3">
        <v>196.267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287.89999999999998</v>
      </c>
      <c r="F6" s="3">
        <v>3.23</v>
      </c>
      <c r="G6" s="3">
        <v>11.159000000000001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2879.1</v>
      </c>
      <c r="F7" s="3">
        <v>1.99</v>
      </c>
      <c r="G7" s="3">
        <v>297.92899999999997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2879.1</v>
      </c>
      <c r="F8" s="3">
        <v>2.54</v>
      </c>
      <c r="G8" s="3">
        <v>87.754999999999995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87.87</v>
      </c>
      <c r="F9" s="3">
        <v>3.08</v>
      </c>
      <c r="G9" s="3">
        <v>80.921000000000006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88</v>
      </c>
      <c r="F10" s="3">
        <v>19.63</v>
      </c>
      <c r="G10" s="3">
        <v>89.826999999999998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77</v>
      </c>
      <c r="F13" s="3">
        <v>8.3699999999999992</v>
      </c>
      <c r="G13" s="3">
        <v>0.64400000000000002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13965</v>
      </c>
      <c r="F14" s="3">
        <v>2.78</v>
      </c>
      <c r="G14" s="3">
        <v>38.823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356</v>
      </c>
      <c r="F15" s="3">
        <v>1.73</v>
      </c>
      <c r="G15" s="3">
        <v>0.61599999999999999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212</v>
      </c>
      <c r="F16" s="3">
        <v>4.0599999999999996</v>
      </c>
      <c r="G16" s="3">
        <v>0.86099999999999999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5.5</v>
      </c>
      <c r="F17" s="3">
        <v>4.04</v>
      </c>
      <c r="G17" s="3">
        <v>4.3999999999999997E-2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89</v>
      </c>
      <c r="F20" s="3">
        <v>2.4900000000000002</v>
      </c>
      <c r="G20" s="3">
        <v>0.222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44</v>
      </c>
      <c r="F21" s="3">
        <v>5.0199999999999996</v>
      </c>
      <c r="G21" s="3">
        <v>0.221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89</v>
      </c>
      <c r="F22" s="3">
        <v>2.4900000000000002</v>
      </c>
      <c r="G22" s="3">
        <v>0.222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14.7</v>
      </c>
      <c r="F23" s="3">
        <v>2.02</v>
      </c>
      <c r="G23" s="3">
        <v>0.03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891</v>
      </c>
      <c r="F24" s="3">
        <v>2.0299999999999998</v>
      </c>
      <c r="G24" s="3">
        <v>3.617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13.57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810</v>
      </c>
      <c r="F31" s="3">
        <v>1.67</v>
      </c>
      <c r="G31" s="3">
        <v>1.353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810</v>
      </c>
      <c r="F32" s="3">
        <v>1.67</v>
      </c>
      <c r="G32" s="3">
        <v>1.353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26.01</v>
      </c>
      <c r="F34" s="3">
        <v>8.2899999999999991</v>
      </c>
      <c r="G34" s="3">
        <v>78.701999999999998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43" t="s">
        <v>56</v>
      </c>
      <c r="B36" s="43"/>
      <c r="C36" s="43"/>
      <c r="D36" s="43"/>
      <c r="E36" s="43"/>
      <c r="F36" s="43"/>
      <c r="G36" s="9">
        <f>SUM(G5:G35)</f>
        <v>918.81899999999973</v>
      </c>
      <c r="H36" s="9"/>
    </row>
    <row r="37" spans="1:8" ht="11.25" customHeight="1" x14ac:dyDescent="0.2">
      <c r="A37" s="42" t="s">
        <v>57</v>
      </c>
      <c r="B37" s="42"/>
      <c r="C37" s="42"/>
      <c r="D37" s="42"/>
      <c r="E37" s="42"/>
      <c r="F37" s="42"/>
      <c r="G37" s="42"/>
      <c r="H37" s="42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2.04</v>
      </c>
      <c r="F38" s="3">
        <v>185.47</v>
      </c>
      <c r="G38" s="3">
        <v>138.101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2.04</v>
      </c>
      <c r="F40" s="3">
        <v>299.37</v>
      </c>
      <c r="G40" s="3">
        <v>222.911</v>
      </c>
      <c r="H40" s="3"/>
    </row>
    <row r="41" spans="1:8" s="10" customFormat="1" ht="11.25" customHeight="1" x14ac:dyDescent="0.2">
      <c r="A41" s="43" t="s">
        <v>61</v>
      </c>
      <c r="B41" s="43"/>
      <c r="C41" s="43"/>
      <c r="D41" s="43"/>
      <c r="E41" s="43"/>
      <c r="F41" s="43"/>
      <c r="G41" s="9">
        <f>SUM(G38:G40)</f>
        <v>361.012</v>
      </c>
      <c r="H41" s="9"/>
    </row>
    <row r="42" spans="1:8" ht="11.25" customHeight="1" x14ac:dyDescent="0.2">
      <c r="A42" s="42" t="s">
        <v>62</v>
      </c>
      <c r="B42" s="42"/>
      <c r="C42" s="42"/>
      <c r="D42" s="42"/>
      <c r="E42" s="42"/>
      <c r="F42" s="42"/>
      <c r="G42" s="42"/>
      <c r="H42" s="42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19.72</v>
      </c>
      <c r="F43" s="3">
        <v>17.7</v>
      </c>
      <c r="G43" s="3">
        <v>127.401</v>
      </c>
      <c r="H43" s="3"/>
    </row>
    <row r="44" spans="1:8" s="10" customFormat="1" ht="11.25" customHeight="1" x14ac:dyDescent="0.2">
      <c r="A44" s="43" t="s">
        <v>64</v>
      </c>
      <c r="B44" s="43"/>
      <c r="C44" s="43"/>
      <c r="D44" s="43"/>
      <c r="E44" s="43"/>
      <c r="F44" s="43"/>
      <c r="G44" s="9">
        <f>SUM(G43)</f>
        <v>127.401</v>
      </c>
      <c r="H44" s="9"/>
    </row>
    <row r="45" spans="1:8" ht="11.25" customHeight="1" x14ac:dyDescent="0.2">
      <c r="A45" s="42" t="s">
        <v>65</v>
      </c>
      <c r="B45" s="42"/>
      <c r="C45" s="42"/>
      <c r="D45" s="42"/>
      <c r="E45" s="42"/>
      <c r="F45" s="42"/>
      <c r="G45" s="42"/>
      <c r="H45" s="42"/>
    </row>
    <row r="46" spans="1:8" ht="11.25" customHeight="1" x14ac:dyDescent="0.2">
      <c r="A46" s="42" t="s">
        <v>66</v>
      </c>
      <c r="B46" s="42"/>
      <c r="C46" s="42"/>
      <c r="D46" s="42"/>
      <c r="E46" s="42"/>
      <c r="F46" s="42"/>
      <c r="G46" s="42"/>
      <c r="H46" s="42"/>
    </row>
    <row r="47" spans="1:8" ht="11.25" customHeight="1" x14ac:dyDescent="0.2">
      <c r="A47" s="42" t="s">
        <v>67</v>
      </c>
      <c r="B47" s="42"/>
      <c r="C47" s="42"/>
      <c r="D47" s="42"/>
      <c r="E47" s="42"/>
      <c r="F47" s="42"/>
      <c r="G47" s="42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0</v>
      </c>
      <c r="F53" s="3">
        <v>0</v>
      </c>
      <c r="G53" s="3">
        <v>17.309999999999999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2</v>
      </c>
      <c r="F61" s="3">
        <v>0</v>
      </c>
      <c r="G61" s="3">
        <v>2.86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6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5.43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0</v>
      </c>
      <c r="F73" s="3">
        <v>0</v>
      </c>
      <c r="G73" s="3">
        <v>2.86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11.43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28.58</v>
      </c>
      <c r="H76" s="3" t="s">
        <v>71</v>
      </c>
    </row>
    <row r="77" spans="1:8" ht="11.25" customHeight="1" x14ac:dyDescent="0.2">
      <c r="A77" s="45" t="s">
        <v>102</v>
      </c>
      <c r="B77" s="46"/>
      <c r="C77" s="46"/>
      <c r="D77" s="46"/>
      <c r="E77" s="46"/>
      <c r="F77" s="46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0</v>
      </c>
      <c r="F78" s="3">
        <v>0</v>
      </c>
      <c r="G78" s="3">
        <v>2.74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2.97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45" t="s">
        <v>108</v>
      </c>
      <c r="B83" s="46"/>
      <c r="C83" s="46"/>
      <c r="D83" s="46"/>
      <c r="E83" s="46"/>
      <c r="F83" s="46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11.43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28.58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16.579999999999998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17.72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0</v>
      </c>
      <c r="F99" s="3">
        <v>0</v>
      </c>
      <c r="G99" s="3">
        <v>3.03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2.69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5.72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57.16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130</v>
      </c>
      <c r="D107" s="3" t="s">
        <v>47</v>
      </c>
      <c r="E107" s="3">
        <v>0</v>
      </c>
      <c r="F107" s="3">
        <v>0</v>
      </c>
      <c r="G107" s="3">
        <v>28.58</v>
      </c>
      <c r="H107" s="3"/>
    </row>
    <row r="108" spans="1:8" s="10" customFormat="1" ht="11.25" customHeight="1" x14ac:dyDescent="0.2">
      <c r="A108" s="43" t="s">
        <v>134</v>
      </c>
      <c r="B108" s="43"/>
      <c r="C108" s="43"/>
      <c r="D108" s="43"/>
      <c r="E108" s="43"/>
      <c r="F108" s="43"/>
      <c r="G108" s="9">
        <f>SUM(G48:G107)</f>
        <v>251.66999999999996</v>
      </c>
      <c r="H108" s="9"/>
    </row>
    <row r="109" spans="1:8" ht="11.25" customHeight="1" x14ac:dyDescent="0.2">
      <c r="A109" s="42" t="s">
        <v>102</v>
      </c>
      <c r="B109" s="42"/>
      <c r="C109" s="42"/>
      <c r="D109" s="42"/>
      <c r="E109" s="42"/>
      <c r="F109" s="42"/>
      <c r="G109" s="42"/>
      <c r="H109" s="42"/>
    </row>
    <row r="110" spans="1:8" ht="11.25" customHeight="1" x14ac:dyDescent="0.2">
      <c r="A110" s="42" t="s">
        <v>135</v>
      </c>
      <c r="B110" s="42"/>
      <c r="C110" s="42"/>
      <c r="D110" s="42"/>
      <c r="E110" s="42"/>
      <c r="F110" s="42"/>
      <c r="G110" s="42"/>
      <c r="H110" s="42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28.58</v>
      </c>
      <c r="H114" s="3" t="s">
        <v>125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22.87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2.86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5.72</v>
      </c>
      <c r="G119" s="3">
        <v>5.72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19.84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2.97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148</v>
      </c>
      <c r="D122" s="3" t="s">
        <v>41</v>
      </c>
      <c r="E122" s="3">
        <v>0</v>
      </c>
      <c r="F122" s="3">
        <v>0</v>
      </c>
      <c r="G122" s="3">
        <v>2.74</v>
      </c>
      <c r="H122" s="3"/>
    </row>
    <row r="123" spans="1:8" ht="11.25" customHeight="1" x14ac:dyDescent="0.2">
      <c r="A123" s="3" t="s">
        <v>149</v>
      </c>
      <c r="B123" s="3">
        <v>9</v>
      </c>
      <c r="C123" s="3" t="s">
        <v>125</v>
      </c>
      <c r="D123" s="3" t="s">
        <v>19</v>
      </c>
      <c r="E123" s="3">
        <v>0</v>
      </c>
      <c r="F123" s="3">
        <v>0</v>
      </c>
      <c r="G123" s="3">
        <v>12.6</v>
      </c>
      <c r="H123" s="3" t="s">
        <v>125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39.840000000000003</v>
      </c>
      <c r="G124" s="3">
        <v>39.840000000000003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5.72</v>
      </c>
      <c r="G125" s="3">
        <v>5.72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97.81</v>
      </c>
      <c r="G126" s="3">
        <v>97.81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3.03</v>
      </c>
      <c r="H127" s="3" t="s">
        <v>125</v>
      </c>
    </row>
    <row r="128" spans="1:8" ht="11.25" customHeight="1" x14ac:dyDescent="0.2">
      <c r="A128" s="3" t="s">
        <v>154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40.01</v>
      </c>
      <c r="H130" s="3" t="s">
        <v>125</v>
      </c>
    </row>
    <row r="131" spans="1:8" ht="11.25" customHeight="1" x14ac:dyDescent="0.2">
      <c r="A131" s="3" t="s">
        <v>158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28.01</v>
      </c>
      <c r="H131" s="3" t="s">
        <v>125</v>
      </c>
    </row>
    <row r="132" spans="1:8" ht="11.25" customHeight="1" x14ac:dyDescent="0.2">
      <c r="A132" s="3" t="s">
        <v>159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34.299999999999997</v>
      </c>
      <c r="H132" s="3" t="s">
        <v>125</v>
      </c>
    </row>
    <row r="133" spans="1:8" ht="11.25" customHeight="1" x14ac:dyDescent="0.2">
      <c r="A133" s="3" t="s">
        <v>160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29.15</v>
      </c>
      <c r="H133" s="3" t="s">
        <v>125</v>
      </c>
    </row>
    <row r="134" spans="1:8" ht="11.25" customHeight="1" x14ac:dyDescent="0.2">
      <c r="A134" s="3" t="s">
        <v>161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17.149999999999999</v>
      </c>
      <c r="H134" s="3" t="s">
        <v>125</v>
      </c>
    </row>
    <row r="135" spans="1:8" ht="11.25" customHeight="1" x14ac:dyDescent="0.2">
      <c r="A135" s="3" t="s">
        <v>162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5.14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6.29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17.149999999999999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2.86</v>
      </c>
      <c r="H153" s="3"/>
    </row>
    <row r="154" spans="1:8" s="10" customFormat="1" ht="11.25" customHeight="1" x14ac:dyDescent="0.2">
      <c r="A154" s="43" t="s">
        <v>180</v>
      </c>
      <c r="B154" s="43"/>
      <c r="C154" s="43"/>
      <c r="D154" s="43"/>
      <c r="E154" s="43"/>
      <c r="F154" s="43"/>
      <c r="G154" s="9">
        <f>SUM(G111:G153)</f>
        <v>435.63999999999993</v>
      </c>
      <c r="H154" s="9"/>
    </row>
    <row r="155" spans="1:8" ht="11.25" customHeight="1" x14ac:dyDescent="0.2">
      <c r="A155" s="42" t="s">
        <v>181</v>
      </c>
      <c r="B155" s="42"/>
      <c r="C155" s="42"/>
      <c r="D155" s="42"/>
      <c r="E155" s="42"/>
      <c r="F155" s="42"/>
      <c r="G155" s="42"/>
      <c r="H155" s="42"/>
    </row>
    <row r="156" spans="1:8" ht="11.25" customHeight="1" x14ac:dyDescent="0.2">
      <c r="A156" s="3" t="s">
        <v>182</v>
      </c>
      <c r="B156" s="3">
        <v>365</v>
      </c>
      <c r="C156" s="3" t="s">
        <v>156</v>
      </c>
      <c r="D156" s="3" t="s">
        <v>19</v>
      </c>
      <c r="E156" s="3">
        <v>4</v>
      </c>
      <c r="F156" s="3">
        <v>282.63</v>
      </c>
      <c r="G156" s="3">
        <v>412.64</v>
      </c>
      <c r="H156" s="3" t="s">
        <v>156</v>
      </c>
    </row>
    <row r="157" spans="1:8" s="10" customFormat="1" ht="11.25" customHeight="1" x14ac:dyDescent="0.2">
      <c r="A157" s="43" t="s">
        <v>183</v>
      </c>
      <c r="B157" s="43"/>
      <c r="C157" s="43"/>
      <c r="D157" s="43"/>
      <c r="E157" s="43"/>
      <c r="F157" s="43"/>
      <c r="G157" s="9">
        <f>SUM(G156)</f>
        <v>412.64</v>
      </c>
      <c r="H157" s="9"/>
    </row>
    <row r="158" spans="1:8" ht="11.25" customHeight="1" x14ac:dyDescent="0.2">
      <c r="A158" s="42" t="s">
        <v>184</v>
      </c>
      <c r="B158" s="42"/>
      <c r="C158" s="42"/>
      <c r="D158" s="42"/>
      <c r="E158" s="42"/>
      <c r="F158" s="42"/>
      <c r="G158" s="42"/>
      <c r="H158" s="42"/>
    </row>
    <row r="159" spans="1:8" ht="11.25" customHeight="1" x14ac:dyDescent="0.2">
      <c r="A159" s="3" t="s">
        <v>185</v>
      </c>
      <c r="B159" s="3">
        <v>1</v>
      </c>
      <c r="C159" s="3" t="s">
        <v>10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70</v>
      </c>
      <c r="E160" s="3">
        <v>2</v>
      </c>
      <c r="F160" s="3">
        <v>13077.5</v>
      </c>
      <c r="G160" s="3">
        <v>313.86</v>
      </c>
      <c r="H160" s="3" t="s">
        <v>23</v>
      </c>
    </row>
    <row r="161" spans="1:8" ht="11.25" customHeight="1" x14ac:dyDescent="0.2">
      <c r="A161" s="3" t="s">
        <v>187</v>
      </c>
      <c r="B161" s="3">
        <v>1</v>
      </c>
      <c r="C161" s="3" t="s">
        <v>188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43" t="s">
        <v>189</v>
      </c>
      <c r="B162" s="43"/>
      <c r="C162" s="43"/>
      <c r="D162" s="43"/>
      <c r="E162" s="43"/>
      <c r="F162" s="43"/>
      <c r="G162" s="9">
        <f>SUM(G159:G161)</f>
        <v>313.86</v>
      </c>
      <c r="H162" s="9"/>
    </row>
    <row r="163" spans="1:8" ht="11.25" customHeight="1" x14ac:dyDescent="0.2">
      <c r="A163" s="42" t="s">
        <v>190</v>
      </c>
      <c r="B163" s="42"/>
      <c r="C163" s="42"/>
      <c r="D163" s="42"/>
      <c r="E163" s="42"/>
      <c r="F163" s="42"/>
      <c r="G163" s="42"/>
      <c r="H163" s="42"/>
    </row>
    <row r="164" spans="1:8" ht="11.25" customHeight="1" x14ac:dyDescent="0.2">
      <c r="A164" s="3" t="s">
        <v>191</v>
      </c>
      <c r="B164" s="3">
        <v>2</v>
      </c>
      <c r="C164" s="3" t="s">
        <v>130</v>
      </c>
      <c r="D164" s="3" t="s">
        <v>70</v>
      </c>
      <c r="E164" s="3">
        <v>0</v>
      </c>
      <c r="F164" s="3">
        <v>0</v>
      </c>
      <c r="G164" s="3">
        <v>0</v>
      </c>
      <c r="H164" s="3"/>
    </row>
    <row r="165" spans="1:8" ht="11.25" customHeight="1" x14ac:dyDescent="0.2">
      <c r="A165" s="3" t="s">
        <v>192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7.82</v>
      </c>
      <c r="H165" s="3"/>
    </row>
    <row r="166" spans="1:8" ht="11.25" customHeight="1" x14ac:dyDescent="0.2">
      <c r="A166" s="3" t="s">
        <v>193</v>
      </c>
      <c r="B166" s="3">
        <v>1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43" t="s">
        <v>194</v>
      </c>
      <c r="B167" s="43"/>
      <c r="C167" s="43"/>
      <c r="D167" s="43"/>
      <c r="E167" s="43"/>
      <c r="F167" s="43"/>
      <c r="G167" s="9">
        <f>SUM(G164:G166)</f>
        <v>7.82</v>
      </c>
      <c r="H167" s="9"/>
    </row>
    <row r="168" spans="1:8" ht="11.25" customHeight="1" x14ac:dyDescent="0.2">
      <c r="A168" s="42" t="s">
        <v>195</v>
      </c>
      <c r="B168" s="42"/>
      <c r="C168" s="42"/>
      <c r="D168" s="42"/>
      <c r="E168" s="42"/>
      <c r="F168" s="42"/>
      <c r="G168" s="42"/>
      <c r="H168" s="42"/>
    </row>
    <row r="169" spans="1:8" ht="11.25" customHeight="1" x14ac:dyDescent="0.2">
      <c r="A169" s="3" t="s">
        <v>196</v>
      </c>
      <c r="B169" s="3">
        <v>0</v>
      </c>
      <c r="C169" s="3" t="s">
        <v>197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198</v>
      </c>
      <c r="B170" s="3">
        <v>0</v>
      </c>
      <c r="C170" s="3" t="s">
        <v>197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43" t="s">
        <v>199</v>
      </c>
      <c r="B171" s="43"/>
      <c r="C171" s="43"/>
      <c r="D171" s="43"/>
      <c r="E171" s="43"/>
      <c r="F171" s="43"/>
      <c r="G171" s="9">
        <f>SUM(G169:G170)</f>
        <v>0</v>
      </c>
      <c r="H171" s="9"/>
    </row>
    <row r="172" spans="1:8" ht="11.25" customHeight="1" x14ac:dyDescent="0.2">
      <c r="A172" s="42" t="s">
        <v>200</v>
      </c>
      <c r="B172" s="42"/>
      <c r="C172" s="42"/>
      <c r="D172" s="42"/>
      <c r="E172" s="42"/>
      <c r="F172" s="42"/>
      <c r="G172" s="42"/>
      <c r="H172" s="42"/>
    </row>
    <row r="173" spans="1:8" ht="11.25" customHeight="1" x14ac:dyDescent="0.2">
      <c r="A173" s="3" t="s">
        <v>201</v>
      </c>
      <c r="B173" s="3">
        <v>365</v>
      </c>
      <c r="C173" s="3" t="s">
        <v>148</v>
      </c>
      <c r="D173" s="3" t="s">
        <v>70</v>
      </c>
      <c r="E173" s="3">
        <v>0</v>
      </c>
      <c r="F173" s="3">
        <v>0</v>
      </c>
      <c r="G173" s="3">
        <v>2.97</v>
      </c>
      <c r="H173" s="3" t="s">
        <v>148</v>
      </c>
    </row>
    <row r="174" spans="1:8" ht="11.25" customHeight="1" x14ac:dyDescent="0.2">
      <c r="A174" s="3" t="s">
        <v>202</v>
      </c>
      <c r="B174" s="3">
        <v>365</v>
      </c>
      <c r="C174" s="3" t="s">
        <v>148</v>
      </c>
      <c r="D174" s="3" t="s">
        <v>70</v>
      </c>
      <c r="E174" s="3">
        <v>0</v>
      </c>
      <c r="F174" s="3">
        <v>0</v>
      </c>
      <c r="G174" s="3">
        <v>2.74</v>
      </c>
      <c r="H174" s="3" t="s">
        <v>148</v>
      </c>
    </row>
    <row r="175" spans="1:8" s="10" customFormat="1" ht="11.25" customHeight="1" x14ac:dyDescent="0.2">
      <c r="A175" s="43" t="s">
        <v>203</v>
      </c>
      <c r="B175" s="43"/>
      <c r="C175" s="43"/>
      <c r="D175" s="43"/>
      <c r="E175" s="43"/>
      <c r="F175" s="43"/>
      <c r="G175" s="9">
        <f>SUM(G173:G174)</f>
        <v>5.7100000000000009</v>
      </c>
      <c r="H175" s="9"/>
    </row>
    <row r="176" spans="1:8" ht="11.25" customHeight="1" x14ac:dyDescent="0.2">
      <c r="A176" s="42" t="s">
        <v>204</v>
      </c>
      <c r="B176" s="42"/>
      <c r="C176" s="42"/>
      <c r="D176" s="42"/>
      <c r="E176" s="42"/>
      <c r="F176" s="42"/>
      <c r="G176" s="42"/>
      <c r="H176" s="42"/>
    </row>
    <row r="177" spans="1:8" ht="11.25" customHeight="1" x14ac:dyDescent="0.2">
      <c r="A177" s="3" t="s">
        <v>205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66.397999999999996</v>
      </c>
      <c r="H177" s="3"/>
    </row>
    <row r="178" spans="1:8" s="10" customFormat="1" ht="11.25" customHeight="1" x14ac:dyDescent="0.2">
      <c r="A178" s="43" t="s">
        <v>206</v>
      </c>
      <c r="B178" s="43"/>
      <c r="C178" s="43"/>
      <c r="D178" s="43"/>
      <c r="E178" s="43"/>
      <c r="F178" s="43"/>
      <c r="G178" s="9">
        <f>SUM(G177)</f>
        <v>66.397999999999996</v>
      </c>
      <c r="H178" s="9"/>
    </row>
    <row r="179" spans="1:8" ht="11.25" customHeight="1" x14ac:dyDescent="0.2">
      <c r="A179" s="42" t="s">
        <v>207</v>
      </c>
      <c r="B179" s="42"/>
      <c r="C179" s="42"/>
      <c r="D179" s="42"/>
      <c r="E179" s="42"/>
      <c r="F179" s="42"/>
      <c r="G179" s="42"/>
      <c r="H179" s="42"/>
    </row>
    <row r="180" spans="1:8" ht="11.25" customHeight="1" x14ac:dyDescent="0.2">
      <c r="A180" s="42" t="s">
        <v>53</v>
      </c>
      <c r="B180" s="42"/>
      <c r="C180" s="42"/>
      <c r="D180" s="42"/>
      <c r="E180" s="42"/>
      <c r="F180" s="42"/>
      <c r="G180" s="42"/>
      <c r="H180" s="42"/>
    </row>
    <row r="181" spans="1:8" ht="11.25" customHeight="1" x14ac:dyDescent="0.2">
      <c r="A181" s="3" t="s">
        <v>208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35.36</v>
      </c>
      <c r="H181" s="3"/>
    </row>
    <row r="182" spans="1:8" ht="11.25" customHeight="1" x14ac:dyDescent="0.2">
      <c r="A182" s="3" t="s">
        <v>209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43" t="s">
        <v>211</v>
      </c>
      <c r="B184" s="43"/>
      <c r="C184" s="43"/>
      <c r="D184" s="43"/>
      <c r="E184" s="43"/>
      <c r="F184" s="43"/>
      <c r="G184" s="9">
        <f>SUM(G181:G183)</f>
        <v>35.36</v>
      </c>
      <c r="H184" s="9"/>
    </row>
    <row r="185" spans="1:8" ht="11.25" customHeight="1" x14ac:dyDescent="0.2">
      <c r="A185" s="42" t="s">
        <v>212</v>
      </c>
      <c r="B185" s="42"/>
      <c r="C185" s="42"/>
      <c r="D185" s="42"/>
      <c r="E185" s="42"/>
      <c r="F185" s="42"/>
      <c r="G185" s="42"/>
      <c r="H185" s="42"/>
    </row>
    <row r="186" spans="1:8" ht="11.25" customHeight="1" x14ac:dyDescent="0.2">
      <c r="A186" s="3" t="s">
        <v>213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10.29</v>
      </c>
      <c r="H186" s="3" t="s">
        <v>25</v>
      </c>
    </row>
    <row r="187" spans="1:8" ht="11.25" customHeight="1" x14ac:dyDescent="0.2">
      <c r="A187" s="3" t="s">
        <v>214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5.16</v>
      </c>
      <c r="H187" s="3"/>
    </row>
    <row r="188" spans="1:8" ht="11.25" customHeight="1" x14ac:dyDescent="0.2">
      <c r="A188" s="3" t="s">
        <v>215</v>
      </c>
      <c r="B188" s="3">
        <v>1</v>
      </c>
      <c r="C188" s="3" t="s">
        <v>216</v>
      </c>
      <c r="D188" s="3" t="s">
        <v>19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218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219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43" t="s">
        <v>221</v>
      </c>
      <c r="B193" s="43"/>
      <c r="C193" s="43"/>
      <c r="D193" s="43"/>
      <c r="E193" s="43"/>
      <c r="F193" s="43"/>
      <c r="G193" s="9">
        <f>SUM(G186:G192)</f>
        <v>15.45</v>
      </c>
      <c r="H193" s="9"/>
    </row>
    <row r="194" spans="1:8" ht="11.25" customHeight="1" x14ac:dyDescent="0.2">
      <c r="A194" s="42" t="s">
        <v>222</v>
      </c>
      <c r="B194" s="42"/>
      <c r="C194" s="42"/>
      <c r="D194" s="42"/>
      <c r="E194" s="42"/>
      <c r="F194" s="42"/>
      <c r="G194" s="42"/>
      <c r="H194" s="42"/>
    </row>
    <row r="195" spans="1:8" ht="11.25" customHeight="1" x14ac:dyDescent="0.2">
      <c r="A195" s="3" t="s">
        <v>223</v>
      </c>
      <c r="B195" s="3">
        <v>1</v>
      </c>
      <c r="C195" s="3" t="s">
        <v>197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1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197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197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197</v>
      </c>
      <c r="D202" s="3" t="s">
        <v>70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43" t="s">
        <v>236</v>
      </c>
      <c r="B205" s="43"/>
      <c r="C205" s="43"/>
      <c r="D205" s="43"/>
      <c r="E205" s="43"/>
      <c r="F205" s="43"/>
      <c r="G205" s="9">
        <f>SUM(G195:G204)</f>
        <v>0</v>
      </c>
      <c r="H205" s="9"/>
    </row>
    <row r="206" spans="1:8" s="10" customFormat="1" ht="11.25" customHeight="1" x14ac:dyDescent="0.2">
      <c r="A206" s="43" t="s">
        <v>237</v>
      </c>
      <c r="B206" s="43"/>
      <c r="C206" s="43"/>
      <c r="D206" s="43"/>
      <c r="E206" s="43"/>
      <c r="F206" s="43"/>
      <c r="G206" s="9">
        <f>G36+G41+G44+G108+G154+G157+G162+G167+G171+G175+G178+G184+G193+G205</f>
        <v>2951.7799999999997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84" workbookViewId="0">
      <selection activeCell="A221" sqref="A221"/>
    </sheetView>
  </sheetViews>
  <sheetFormatPr defaultRowHeight="11.25" x14ac:dyDescent="0.2"/>
  <cols>
    <col min="1" max="1" width="43" style="4" customWidth="1"/>
    <col min="2" max="16384" width="9.140625" style="4"/>
  </cols>
  <sheetData>
    <row r="1" spans="1:9" s="1" customFormat="1" ht="15" customHeight="1" x14ac:dyDescent="0.25">
      <c r="A1" s="5" t="s">
        <v>239</v>
      </c>
    </row>
    <row r="2" spans="1:9" s="1" customFormat="1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21.7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4" t="s">
        <v>244</v>
      </c>
      <c r="B4" s="13"/>
      <c r="C4" s="13"/>
      <c r="D4" s="12"/>
      <c r="E4" s="12"/>
      <c r="F4" s="12"/>
      <c r="G4" s="12">
        <v>117.31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287.89999999999998</v>
      </c>
      <c r="F6" s="3">
        <v>2.42</v>
      </c>
      <c r="G6" s="3">
        <f t="shared" ref="G6:G25" si="0">ROUND(E6*F6*B6/1000,2)</f>
        <v>209.02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287.89999999999998</v>
      </c>
      <c r="F7" s="3">
        <v>3.42</v>
      </c>
      <c r="G7" s="3">
        <f t="shared" si="0"/>
        <v>11.82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2879.1</v>
      </c>
      <c r="F8" s="3">
        <v>2.11</v>
      </c>
      <c r="G8" s="3">
        <f t="shared" si="0"/>
        <v>315.89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2879.1</v>
      </c>
      <c r="F9" s="3">
        <v>2.69</v>
      </c>
      <c r="G9" s="3">
        <f t="shared" si="0"/>
        <v>92.94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87.87</v>
      </c>
      <c r="F10" s="3">
        <v>3.26</v>
      </c>
      <c r="G10" s="3">
        <f t="shared" si="0"/>
        <v>85.94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20.81</v>
      </c>
      <c r="G11" s="3">
        <f t="shared" si="0"/>
        <v>95.23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3.45</v>
      </c>
      <c r="G12" s="3">
        <f t="shared" si="0"/>
        <v>10.87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8.8699999999999992</v>
      </c>
      <c r="G14" s="3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13965</v>
      </c>
      <c r="F15" s="3">
        <v>2.95</v>
      </c>
      <c r="G15" s="3">
        <f t="shared" si="0"/>
        <v>41.2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">
        <v>1.83</v>
      </c>
      <c r="G16" s="3">
        <f t="shared" si="0"/>
        <v>0.65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4.3</v>
      </c>
      <c r="G17" s="3">
        <f t="shared" si="0"/>
        <v>0.91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4.28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89</v>
      </c>
      <c r="F21" s="3">
        <v>2.64</v>
      </c>
      <c r="G21" s="3">
        <f t="shared" si="0"/>
        <v>0.23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5.32</v>
      </c>
      <c r="G22" s="3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89</v>
      </c>
      <c r="F23" s="3">
        <v>2.64</v>
      </c>
      <c r="G23" s="3">
        <f t="shared" si="0"/>
        <v>0.23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14.7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891</v>
      </c>
      <c r="F25" s="3">
        <v>2.15</v>
      </c>
      <c r="G25" s="3">
        <f t="shared" si="0"/>
        <v>3.83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14.38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810</v>
      </c>
      <c r="F32" s="3">
        <v>1.77</v>
      </c>
      <c r="G32" s="3">
        <f t="shared" ref="G32:G33" si="1">ROUND(E32*F32*B32/1000,2)</f>
        <v>1.43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810</v>
      </c>
      <c r="F33" s="3">
        <v>1.77</v>
      </c>
      <c r="G33" s="3">
        <f t="shared" si="1"/>
        <v>1.43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26.01</v>
      </c>
      <c r="F35" s="3">
        <v>8.7899999999999991</v>
      </c>
      <c r="G35" s="3">
        <f t="shared" ref="G35:G36" si="2">ROUND(E35*F35*B35/1000,2)</f>
        <v>83.68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3.81</v>
      </c>
      <c r="G36" s="3">
        <f t="shared" si="2"/>
        <v>4.75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975.42000000000007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2.04</v>
      </c>
      <c r="F39" s="3">
        <v>196.6</v>
      </c>
      <c r="G39" s="3">
        <f t="shared" ref="G39" si="3">ROUND(E39*F39*B39/1000,2)</f>
        <v>146.79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2.04</v>
      </c>
      <c r="F41" s="3">
        <v>317.33</v>
      </c>
      <c r="G41" s="3">
        <f t="shared" ref="G41" si="4">ROUND(E41*F41*B41/1000,2)</f>
        <v>236.93</v>
      </c>
      <c r="H41" s="3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14">
        <f>SUM(G39:G41)</f>
        <v>383.72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0.65300000000000002</v>
      </c>
      <c r="F44" s="3">
        <v>537.61</v>
      </c>
      <c r="G44" s="3">
        <f t="shared" ref="G44" si="5">ROUND(E44*F44*B44/1000,2)</f>
        <v>128.49</v>
      </c>
      <c r="H44" s="3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14">
        <f>SUM(G44)</f>
        <v>128.49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2.86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6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5.43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2.86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11.43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28.58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2.74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2.97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11.43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28.58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16.579999999999998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17.72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3.03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2.69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5.72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130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14">
        <f>SUM(G49:G108)</f>
        <v>148.62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10.5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5.5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2.86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5.88</v>
      </c>
      <c r="G120" s="3">
        <v>5.88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9.84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2.97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148</v>
      </c>
      <c r="D123" s="3" t="s">
        <v>41</v>
      </c>
      <c r="E123" s="3">
        <v>0</v>
      </c>
      <c r="F123" s="3">
        <v>0</v>
      </c>
      <c r="G123" s="3">
        <v>2.74</v>
      </c>
      <c r="H123" s="3"/>
    </row>
    <row r="124" spans="1:8" ht="11.25" customHeight="1" x14ac:dyDescent="0.2">
      <c r="A124" s="3" t="s">
        <v>149</v>
      </c>
      <c r="B124" s="3">
        <v>9</v>
      </c>
      <c r="C124" s="3" t="s">
        <v>125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125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55.03</v>
      </c>
      <c r="G125" s="25">
        <v>55.03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6.94</v>
      </c>
      <c r="G126" s="25">
        <v>6.94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20.65</v>
      </c>
      <c r="G127" s="25">
        <v>20.65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3.03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5.01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8.01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4.3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9.15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7.15</v>
      </c>
      <c r="H135" s="3" t="s">
        <v>125</v>
      </c>
    </row>
    <row r="136" spans="1:8" ht="11.25" customHeight="1" x14ac:dyDescent="0.2">
      <c r="A136" s="3" t="s">
        <v>162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5.14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6.29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5">
        <v>9.52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17.149999999999999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2.86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213.12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156</v>
      </c>
      <c r="D157" s="3" t="s">
        <v>19</v>
      </c>
      <c r="E157" s="3">
        <v>4</v>
      </c>
      <c r="F157" s="3">
        <v>442.86</v>
      </c>
      <c r="G157" s="25">
        <f t="shared" ref="G157" si="6">ROUND(E157*F157*B157/1000,2)</f>
        <v>648.35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648.35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70</v>
      </c>
      <c r="E161" s="3">
        <v>2</v>
      </c>
      <c r="F161" s="3">
        <v>11958.84</v>
      </c>
      <c r="G161" s="25">
        <f t="shared" ref="G161" si="7">ROUND(E161*F161*B161/1000,2)</f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1</v>
      </c>
      <c r="C162" s="3" t="s">
        <v>188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189</v>
      </c>
      <c r="B163" s="17"/>
      <c r="C163" s="17"/>
      <c r="D163" s="17"/>
      <c r="E163" s="17"/>
      <c r="F163" s="18"/>
      <c r="G163" s="14">
        <f>SUM(G160:G162)</f>
        <v>287.01</v>
      </c>
      <c r="H163" s="14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25">
        <v>13.99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130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194</v>
      </c>
      <c r="B168" s="17"/>
      <c r="C168" s="17"/>
      <c r="D168" s="17"/>
      <c r="E168" s="17"/>
      <c r="F168" s="18"/>
      <c r="G168" s="14">
        <f>SUM(G165:G167)</f>
        <v>13.99</v>
      </c>
      <c r="H168" s="14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0</v>
      </c>
      <c r="C170" s="3" t="s">
        <v>197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198</v>
      </c>
      <c r="B171" s="3">
        <v>0</v>
      </c>
      <c r="C171" s="3" t="s">
        <v>197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199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201</v>
      </c>
      <c r="B174" s="3">
        <v>366</v>
      </c>
      <c r="C174" s="3" t="s">
        <v>148</v>
      </c>
      <c r="D174" s="3" t="s">
        <v>70</v>
      </c>
      <c r="E174" s="3">
        <v>0</v>
      </c>
      <c r="F174" s="3">
        <v>0</v>
      </c>
      <c r="G174" s="25">
        <v>35.43</v>
      </c>
      <c r="H174" s="3" t="s">
        <v>148</v>
      </c>
    </row>
    <row r="175" spans="1:8" ht="11.25" customHeight="1" x14ac:dyDescent="0.2">
      <c r="A175" s="3" t="s">
        <v>202</v>
      </c>
      <c r="B175" s="3">
        <v>366</v>
      </c>
      <c r="C175" s="3" t="s">
        <v>148</v>
      </c>
      <c r="D175" s="3" t="s">
        <v>70</v>
      </c>
      <c r="E175" s="3">
        <v>0</v>
      </c>
      <c r="F175" s="3">
        <v>0</v>
      </c>
      <c r="G175" s="3">
        <v>28.14</v>
      </c>
      <c r="H175" s="3" t="s">
        <v>148</v>
      </c>
    </row>
    <row r="176" spans="1:8" s="10" customFormat="1" ht="11.25" customHeight="1" x14ac:dyDescent="0.2">
      <c r="A176" s="16" t="s">
        <v>203</v>
      </c>
      <c r="B176" s="17"/>
      <c r="C176" s="17"/>
      <c r="D176" s="17"/>
      <c r="E176" s="17"/>
      <c r="F176" s="18"/>
      <c r="G176" s="14">
        <f>SUM(G174:G175)</f>
        <v>63.57</v>
      </c>
      <c r="H176" s="14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366</v>
      </c>
      <c r="C178" s="3" t="s">
        <v>130</v>
      </c>
      <c r="D178" s="3"/>
      <c r="E178" s="3">
        <v>0</v>
      </c>
      <c r="F178" s="3">
        <v>0</v>
      </c>
      <c r="G178" s="27">
        <v>110.59</v>
      </c>
      <c r="H178" s="28"/>
    </row>
    <row r="179" spans="1:8" s="10" customFormat="1" ht="11.25" customHeight="1" x14ac:dyDescent="0.2">
      <c r="A179" s="16" t="s">
        <v>206</v>
      </c>
      <c r="B179" s="17"/>
      <c r="C179" s="17"/>
      <c r="D179" s="17"/>
      <c r="E179" s="17"/>
      <c r="F179" s="18"/>
      <c r="G179" s="26">
        <f>SUM(G178)</f>
        <v>110.59</v>
      </c>
      <c r="H179" s="14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366</v>
      </c>
      <c r="C182" s="3" t="s">
        <v>130</v>
      </c>
      <c r="D182" s="3" t="s">
        <v>47</v>
      </c>
      <c r="E182" s="3">
        <v>0</v>
      </c>
      <c r="F182" s="3">
        <v>0</v>
      </c>
      <c r="G182" s="25">
        <v>24.51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211</v>
      </c>
      <c r="B185" s="17"/>
      <c r="C185" s="17"/>
      <c r="D185" s="17"/>
      <c r="E185" s="17"/>
      <c r="F185" s="18"/>
      <c r="G185" s="14">
        <f>SUM(G182:G184)</f>
        <v>24.51</v>
      </c>
      <c r="H185" s="14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25">
        <v>10.91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25">
        <v>5.47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14">
        <f>SUM(G187:G193)</f>
        <v>16.38</v>
      </c>
      <c r="H194" s="14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1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197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197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197</v>
      </c>
      <c r="D203" s="3" t="s">
        <v>70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14">
        <f>G37+G42+G45+G109+G155+G158+G163+G168+G172+G176+G179+G185+G194+G206+G4</f>
        <v>3131.08</v>
      </c>
      <c r="H207" s="14"/>
    </row>
    <row r="209" spans="1:8" hidden="1" x14ac:dyDescent="0.2">
      <c r="E209" s="4" t="s">
        <v>240</v>
      </c>
      <c r="F209" s="4">
        <f>(25.51*6+26.53*6)/12</f>
        <v>26.02</v>
      </c>
      <c r="G209" s="19">
        <f>G207*1000/F210/12</f>
        <v>26.0199977396172</v>
      </c>
      <c r="H209" s="20">
        <f>F209/G209</f>
        <v>1.0000000868709837</v>
      </c>
    </row>
    <row r="210" spans="1:8" hidden="1" x14ac:dyDescent="0.2">
      <c r="E210" s="4" t="s">
        <v>241</v>
      </c>
      <c r="F210" s="21">
        <v>10027.799999999999</v>
      </c>
      <c r="G210" s="22">
        <f>F210*F209*12/1000</f>
        <v>3131.0802719999997</v>
      </c>
    </row>
    <row r="211" spans="1:8" hidden="1" x14ac:dyDescent="0.2">
      <c r="G211" s="19"/>
    </row>
    <row r="212" spans="1:8" hidden="1" x14ac:dyDescent="0.2">
      <c r="F212" s="4" t="s">
        <v>242</v>
      </c>
      <c r="G212" s="19">
        <f>G210-G207</f>
        <v>2.7199999976801337E-4</v>
      </c>
      <c r="H212" s="23">
        <f>G214-G207</f>
        <v>-313.10775520000016</v>
      </c>
    </row>
    <row r="213" spans="1:8" hidden="1" x14ac:dyDescent="0.2">
      <c r="G213" s="19"/>
    </row>
    <row r="214" spans="1:8" hidden="1" x14ac:dyDescent="0.2">
      <c r="G214" s="19">
        <f>G210*0.9</f>
        <v>2817.9722447999998</v>
      </c>
    </row>
    <row r="215" spans="1:8" hidden="1" x14ac:dyDescent="0.2">
      <c r="F215" s="4" t="s">
        <v>243</v>
      </c>
      <c r="G215" s="22">
        <f>G210*0.1</f>
        <v>313.10802719999998</v>
      </c>
    </row>
    <row r="216" spans="1:8" hidden="1" x14ac:dyDescent="0.2">
      <c r="G216" s="19">
        <f>SUM(G214:G215)</f>
        <v>3131.0802719999997</v>
      </c>
    </row>
    <row r="218" spans="1:8" x14ac:dyDescent="0.2">
      <c r="A218" s="32" t="s">
        <v>245</v>
      </c>
      <c r="B218" s="32"/>
      <c r="C218" s="32"/>
      <c r="D218" s="32"/>
      <c r="E218" s="32"/>
      <c r="F218" s="32"/>
      <c r="G218" s="32" t="s">
        <v>246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workbookViewId="0">
      <selection activeCell="A12" sqref="A12"/>
    </sheetView>
  </sheetViews>
  <sheetFormatPr defaultRowHeight="11.25" customHeight="1" x14ac:dyDescent="0.2"/>
  <cols>
    <col min="1" max="1" width="43" style="4" customWidth="1"/>
    <col min="2" max="16384" width="9.140625" style="4"/>
  </cols>
  <sheetData>
    <row r="1" spans="1:8" s="1" customFormat="1" ht="15.75" x14ac:dyDescent="0.25">
      <c r="A1" s="5" t="s">
        <v>247</v>
      </c>
    </row>
    <row r="2" spans="1:8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29" t="s">
        <v>1</v>
      </c>
      <c r="B3" s="6" t="s">
        <v>2</v>
      </c>
      <c r="C3" s="8"/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</row>
    <row r="4" spans="1:8" ht="11.25" customHeight="1" x14ac:dyDescent="0.2">
      <c r="A4" s="24" t="s">
        <v>244</v>
      </c>
      <c r="B4" s="30"/>
      <c r="C4" s="30"/>
      <c r="D4" s="29"/>
      <c r="E4" s="29"/>
      <c r="F4" s="29"/>
      <c r="G4" s="29">
        <f>313.11-313.11</f>
        <v>0</v>
      </c>
      <c r="H4" s="29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25" t="s">
        <v>9</v>
      </c>
      <c r="B6" s="39">
        <f>300-200</f>
        <v>100</v>
      </c>
      <c r="C6" s="25" t="s">
        <v>10</v>
      </c>
      <c r="D6" s="25" t="s">
        <v>11</v>
      </c>
      <c r="E6" s="25">
        <v>287.89999999999998</v>
      </c>
      <c r="F6" s="27">
        <v>2.65</v>
      </c>
      <c r="G6" s="25">
        <f t="shared" ref="G6:G25" si="0">ROUND(E6*F6*B6/1000,2)</f>
        <v>76.290000000000006</v>
      </c>
      <c r="H6" s="25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287.89999999999998</v>
      </c>
      <c r="F7" s="28">
        <v>3.78</v>
      </c>
      <c r="G7" s="3">
        <f t="shared" si="0"/>
        <v>13.06</v>
      </c>
      <c r="H7" s="3"/>
    </row>
    <row r="8" spans="1:8" ht="11.25" customHeight="1" x14ac:dyDescent="0.2">
      <c r="A8" s="25" t="s">
        <v>14</v>
      </c>
      <c r="B8" s="39">
        <f>52-35</f>
        <v>17</v>
      </c>
      <c r="C8" s="25" t="s">
        <v>10</v>
      </c>
      <c r="D8" s="25" t="s">
        <v>11</v>
      </c>
      <c r="E8" s="25">
        <v>2879.1</v>
      </c>
      <c r="F8" s="27">
        <v>2.3199999999999998</v>
      </c>
      <c r="G8" s="25">
        <f t="shared" si="0"/>
        <v>113.55</v>
      </c>
      <c r="H8" s="25" t="s">
        <v>15</v>
      </c>
    </row>
    <row r="9" spans="1:8" ht="11.25" customHeight="1" x14ac:dyDescent="0.2">
      <c r="A9" s="25" t="s">
        <v>16</v>
      </c>
      <c r="B9" s="39">
        <f>12-2</f>
        <v>10</v>
      </c>
      <c r="C9" s="25" t="s">
        <v>10</v>
      </c>
      <c r="D9" s="25" t="s">
        <v>11</v>
      </c>
      <c r="E9" s="25">
        <v>2879.1</v>
      </c>
      <c r="F9" s="27">
        <v>2.98</v>
      </c>
      <c r="G9" s="27">
        <f t="shared" si="0"/>
        <v>85.8</v>
      </c>
      <c r="H9" s="25"/>
    </row>
    <row r="10" spans="1:8" ht="11.25" customHeight="1" x14ac:dyDescent="0.2">
      <c r="A10" s="25" t="s">
        <v>17</v>
      </c>
      <c r="B10" s="39">
        <f>300-150</f>
        <v>150</v>
      </c>
      <c r="C10" s="25" t="s">
        <v>10</v>
      </c>
      <c r="D10" s="25" t="s">
        <v>11</v>
      </c>
      <c r="E10" s="25">
        <v>87.87</v>
      </c>
      <c r="F10" s="27">
        <v>3.58</v>
      </c>
      <c r="G10" s="25">
        <f t="shared" si="0"/>
        <v>47.19</v>
      </c>
      <c r="H10" s="25" t="s">
        <v>15</v>
      </c>
    </row>
    <row r="11" spans="1:8" ht="11.25" customHeight="1" x14ac:dyDescent="0.2">
      <c r="A11" s="25" t="s">
        <v>18</v>
      </c>
      <c r="B11" s="39">
        <f>52-30</f>
        <v>22</v>
      </c>
      <c r="C11" s="25" t="s">
        <v>10</v>
      </c>
      <c r="D11" s="25" t="s">
        <v>19</v>
      </c>
      <c r="E11" s="25">
        <v>88</v>
      </c>
      <c r="F11" s="27">
        <v>22.39</v>
      </c>
      <c r="G11" s="25">
        <f t="shared" si="0"/>
        <v>43.35</v>
      </c>
      <c r="H11" s="25" t="s">
        <v>12</v>
      </c>
    </row>
    <row r="12" spans="1:8" ht="11.25" customHeight="1" x14ac:dyDescent="0.2">
      <c r="A12" s="25" t="s">
        <v>20</v>
      </c>
      <c r="B12" s="39">
        <f>300-150</f>
        <v>150</v>
      </c>
      <c r="C12" s="25" t="s">
        <v>10</v>
      </c>
      <c r="D12" s="25" t="s">
        <v>11</v>
      </c>
      <c r="E12" s="25">
        <v>10.5</v>
      </c>
      <c r="F12" s="27">
        <v>3.81</v>
      </c>
      <c r="G12" s="27">
        <f t="shared" si="0"/>
        <v>6</v>
      </c>
      <c r="H12" s="25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8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28">
        <v>9.76</v>
      </c>
      <c r="G14" s="3">
        <f t="shared" si="0"/>
        <v>0.75</v>
      </c>
      <c r="H14" s="3" t="s">
        <v>25</v>
      </c>
    </row>
    <row r="15" spans="1:8" ht="11.25" customHeight="1" x14ac:dyDescent="0.2">
      <c r="A15" s="25" t="s">
        <v>26</v>
      </c>
      <c r="B15" s="39">
        <f>1-1</f>
        <v>0</v>
      </c>
      <c r="C15" s="25" t="s">
        <v>10</v>
      </c>
      <c r="D15" s="25" t="s">
        <v>11</v>
      </c>
      <c r="E15" s="25">
        <v>13965</v>
      </c>
      <c r="F15" s="27">
        <v>3.25</v>
      </c>
      <c r="G15" s="25">
        <f t="shared" si="0"/>
        <v>0</v>
      </c>
      <c r="H15" s="25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28">
        <v>2.0299999999999998</v>
      </c>
      <c r="G16" s="3">
        <f t="shared" si="0"/>
        <v>0.72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28">
        <v>4.75</v>
      </c>
      <c r="G17" s="3">
        <f t="shared" si="0"/>
        <v>1.01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28">
        <v>4.7300000000000004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8">
        <v>4.54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28">
        <v>3.06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89</v>
      </c>
      <c r="F21" s="28">
        <v>2.92</v>
      </c>
      <c r="G21" s="3">
        <f t="shared" si="0"/>
        <v>0.26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28">
        <v>5.87</v>
      </c>
      <c r="G22" s="3">
        <f t="shared" si="0"/>
        <v>0.26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89</v>
      </c>
      <c r="F23" s="28">
        <v>2.92</v>
      </c>
      <c r="G23" s="3">
        <f t="shared" si="0"/>
        <v>0.26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14.7</v>
      </c>
      <c r="F24" s="28">
        <v>2.37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891</v>
      </c>
      <c r="F25" s="28">
        <v>2.3199999999999998</v>
      </c>
      <c r="G25" s="3">
        <f t="shared" si="0"/>
        <v>4.13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33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8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1</v>
      </c>
      <c r="F28" s="28">
        <v>50.76</v>
      </c>
      <c r="G28" s="28">
        <f>ROUND(E28*F28*B28/1000,2)-0.1</f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33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28">
        <v>8.6999999999999993</v>
      </c>
      <c r="G30" s="3">
        <f>14.38-14.38</f>
        <v>0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8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810</v>
      </c>
      <c r="F32" s="28">
        <v>1.91</v>
      </c>
      <c r="G32" s="3">
        <f t="shared" ref="G32:G33" si="1">ROUND(E32*F32*B32/1000,2)</f>
        <v>1.55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810</v>
      </c>
      <c r="F33" s="28">
        <v>1.91</v>
      </c>
      <c r="G33" s="3">
        <f t="shared" si="1"/>
        <v>1.55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33"/>
      <c r="G34" s="7"/>
      <c r="H34" s="8"/>
    </row>
    <row r="35" spans="1:8" ht="11.25" customHeight="1" x14ac:dyDescent="0.2">
      <c r="A35" s="25" t="s">
        <v>54</v>
      </c>
      <c r="B35" s="39">
        <f>366-150</f>
        <v>216</v>
      </c>
      <c r="C35" s="25" t="s">
        <v>10</v>
      </c>
      <c r="D35" s="25" t="s">
        <v>47</v>
      </c>
      <c r="E35" s="25">
        <v>26.01</v>
      </c>
      <c r="F35" s="27">
        <v>9.6199999999999992</v>
      </c>
      <c r="G35" s="25">
        <f t="shared" ref="G35:G36" si="2">ROUND(E35*F35*B35/1000,2)</f>
        <v>54.05</v>
      </c>
      <c r="H35" s="25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28">
        <v>4.2</v>
      </c>
      <c r="G36" s="3">
        <f t="shared" si="2"/>
        <v>5.24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8"/>
      <c r="G37" s="31">
        <f>SUM(G6:G36)</f>
        <v>455.1</v>
      </c>
      <c r="H37" s="31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35">
        <v>137.19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25" t="s">
        <v>60</v>
      </c>
      <c r="B41" s="39">
        <f>366-150</f>
        <v>216</v>
      </c>
      <c r="C41" s="25" t="s">
        <v>10</v>
      </c>
      <c r="D41" s="25" t="s">
        <v>47</v>
      </c>
      <c r="E41" s="40">
        <v>2.06</v>
      </c>
      <c r="F41" s="40">
        <v>337.27</v>
      </c>
      <c r="G41" s="25">
        <f t="shared" ref="G41" si="3">ROUND(E41*F41*B41/1000,2)</f>
        <v>150.07</v>
      </c>
      <c r="H41" s="25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8"/>
      <c r="G42" s="31">
        <f>SUM(G39:G41)</f>
        <v>287.26</v>
      </c>
      <c r="H42" s="31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8">
        <f>ROUND(G44/F44/B44*1000,3)</f>
        <v>0.65300000000000002</v>
      </c>
      <c r="F44" s="3">
        <v>536</v>
      </c>
      <c r="G44" s="35">
        <v>128.08000000000001</v>
      </c>
      <c r="H44" s="3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31">
        <f>SUM(G44)</f>
        <v>128.08000000000001</v>
      </c>
      <c r="H45" s="31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f>7.12-7.12</f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f>0.39-0.39</f>
        <v>0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34" t="s">
        <v>249</v>
      </c>
      <c r="B64" s="35"/>
      <c r="C64" s="35"/>
      <c r="D64" s="35"/>
      <c r="E64" s="35"/>
      <c r="F64" s="35"/>
      <c r="G64" s="35">
        <f>2.52-2.52</f>
        <v>0</v>
      </c>
      <c r="H64" s="35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88</v>
      </c>
      <c r="B66" s="3">
        <v>1</v>
      </c>
      <c r="C66" s="3" t="s">
        <v>69</v>
      </c>
      <c r="D66" s="3" t="s">
        <v>47</v>
      </c>
      <c r="E66" s="3">
        <v>0</v>
      </c>
      <c r="F66" s="3">
        <v>0</v>
      </c>
      <c r="G66" s="3">
        <v>0</v>
      </c>
      <c r="H66" s="3" t="s">
        <v>71</v>
      </c>
    </row>
    <row r="67" spans="1:8" ht="11.25" customHeight="1" x14ac:dyDescent="0.2">
      <c r="A67" s="3" t="s">
        <v>89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28">
        <f>6-6</f>
        <v>0</v>
      </c>
      <c r="H67" s="3" t="s">
        <v>71</v>
      </c>
    </row>
    <row r="68" spans="1:8" ht="11.25" customHeight="1" x14ac:dyDescent="0.2">
      <c r="A68" s="3" t="s">
        <v>90</v>
      </c>
      <c r="B68" s="3">
        <v>1</v>
      </c>
      <c r="C68" s="3" t="s">
        <v>69</v>
      </c>
      <c r="D68" s="3" t="s">
        <v>70</v>
      </c>
      <c r="E68" s="3">
        <v>0</v>
      </c>
      <c r="F68" s="3">
        <v>0</v>
      </c>
      <c r="G68" s="3">
        <f>5.43-5.43</f>
        <v>0</v>
      </c>
      <c r="H68" s="3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92</v>
      </c>
      <c r="B70" s="3">
        <v>2</v>
      </c>
      <c r="C70" s="3" t="s">
        <v>69</v>
      </c>
      <c r="D70" s="3" t="s">
        <v>70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94</v>
      </c>
      <c r="B71" s="3">
        <v>2</v>
      </c>
      <c r="C71" s="3" t="s">
        <v>69</v>
      </c>
      <c r="D71" s="3" t="s">
        <v>47</v>
      </c>
      <c r="E71" s="3">
        <v>0</v>
      </c>
      <c r="F71" s="3">
        <v>0</v>
      </c>
      <c r="G71" s="3">
        <v>0</v>
      </c>
      <c r="H71" s="3" t="s">
        <v>93</v>
      </c>
    </row>
    <row r="72" spans="1:8" ht="11.25" customHeight="1" x14ac:dyDescent="0.2">
      <c r="A72" s="3" t="s">
        <v>95</v>
      </c>
      <c r="B72" s="3">
        <v>1</v>
      </c>
      <c r="C72" s="3" t="s">
        <v>69</v>
      </c>
      <c r="D72" s="3" t="s">
        <v>41</v>
      </c>
      <c r="E72" s="3">
        <v>0</v>
      </c>
      <c r="F72" s="3">
        <v>0</v>
      </c>
      <c r="G72" s="3">
        <v>0</v>
      </c>
      <c r="H72" s="3" t="s">
        <v>71</v>
      </c>
    </row>
    <row r="73" spans="1:8" ht="11.25" customHeight="1" x14ac:dyDescent="0.2">
      <c r="A73" s="3" t="s">
        <v>96</v>
      </c>
      <c r="B73" s="3">
        <v>1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97</v>
      </c>
      <c r="B74" s="3">
        <v>0</v>
      </c>
      <c r="C74" s="3" t="s">
        <v>80</v>
      </c>
      <c r="D74" s="3" t="s">
        <v>19</v>
      </c>
      <c r="E74" s="3">
        <v>0</v>
      </c>
      <c r="F74" s="3">
        <v>0</v>
      </c>
      <c r="G74" s="3">
        <v>0</v>
      </c>
      <c r="H74" s="3" t="s">
        <v>80</v>
      </c>
    </row>
    <row r="75" spans="1:8" ht="11.25" customHeight="1" x14ac:dyDescent="0.2">
      <c r="A75" s="3" t="s">
        <v>98</v>
      </c>
      <c r="B75" s="3">
        <v>1</v>
      </c>
      <c r="C75" s="3" t="s">
        <v>69</v>
      </c>
      <c r="D75" s="3" t="s">
        <v>19</v>
      </c>
      <c r="E75" s="3">
        <v>0</v>
      </c>
      <c r="F75" s="3">
        <v>0</v>
      </c>
      <c r="G75" s="3">
        <f>2.86-2.86</f>
        <v>0</v>
      </c>
      <c r="H75" s="3" t="s">
        <v>71</v>
      </c>
    </row>
    <row r="76" spans="1:8" ht="11.25" customHeight="1" x14ac:dyDescent="0.2">
      <c r="A76" s="3" t="s">
        <v>99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f>11.43-11.43</f>
        <v>0</v>
      </c>
      <c r="H76" s="3" t="s">
        <v>71</v>
      </c>
    </row>
    <row r="77" spans="1:8" ht="11.25" customHeight="1" x14ac:dyDescent="0.2">
      <c r="A77" s="3" t="s">
        <v>100</v>
      </c>
      <c r="B77" s="3">
        <v>1</v>
      </c>
      <c r="C77" s="3" t="s">
        <v>80</v>
      </c>
      <c r="D77" s="3" t="s">
        <v>70</v>
      </c>
      <c r="E77" s="3">
        <v>0</v>
      </c>
      <c r="F77" s="3">
        <v>0</v>
      </c>
      <c r="G77" s="3">
        <v>0</v>
      </c>
      <c r="H77" s="3" t="s">
        <v>80</v>
      </c>
    </row>
    <row r="78" spans="1:8" ht="11.25" customHeight="1" x14ac:dyDescent="0.2">
      <c r="A78" s="3" t="s">
        <v>101</v>
      </c>
      <c r="B78" s="3">
        <v>1</v>
      </c>
      <c r="C78" s="3" t="s">
        <v>69</v>
      </c>
      <c r="D78" s="3" t="s">
        <v>70</v>
      </c>
      <c r="E78" s="3">
        <v>0</v>
      </c>
      <c r="F78" s="3">
        <v>0</v>
      </c>
      <c r="G78" s="3">
        <f>28.58-28.58</f>
        <v>0</v>
      </c>
      <c r="H78" s="3" t="s">
        <v>71</v>
      </c>
    </row>
    <row r="79" spans="1:8" ht="11.25" customHeight="1" x14ac:dyDescent="0.2">
      <c r="A79" s="6" t="s">
        <v>102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103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f>2.74-2.74</f>
        <v>0</v>
      </c>
      <c r="H80" s="3" t="s">
        <v>80</v>
      </c>
    </row>
    <row r="81" spans="1:8" ht="11.25" customHeight="1" x14ac:dyDescent="0.2">
      <c r="A81" s="3" t="s">
        <v>104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105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f>2.97-2.97</f>
        <v>0</v>
      </c>
      <c r="H82" s="3" t="s">
        <v>80</v>
      </c>
    </row>
    <row r="83" spans="1:8" ht="11.25" customHeight="1" x14ac:dyDescent="0.2">
      <c r="A83" s="3" t="s">
        <v>106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3" t="s">
        <v>107</v>
      </c>
      <c r="B84" s="3">
        <v>1</v>
      </c>
      <c r="C84" s="3" t="s">
        <v>80</v>
      </c>
      <c r="D84" s="3" t="s">
        <v>19</v>
      </c>
      <c r="E84" s="3">
        <v>0</v>
      </c>
      <c r="F84" s="3">
        <v>0</v>
      </c>
      <c r="G84" s="3">
        <v>0</v>
      </c>
      <c r="H84" s="3" t="s">
        <v>80</v>
      </c>
    </row>
    <row r="85" spans="1:8" ht="11.25" customHeight="1" x14ac:dyDescent="0.2">
      <c r="A85" s="6" t="s">
        <v>108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109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f>11.43-11.43</f>
        <v>0</v>
      </c>
      <c r="H86" s="3" t="s">
        <v>71</v>
      </c>
    </row>
    <row r="87" spans="1:8" ht="11.25" customHeight="1" x14ac:dyDescent="0.2">
      <c r="A87" s="3" t="s">
        <v>110</v>
      </c>
      <c r="B87" s="3">
        <v>1</v>
      </c>
      <c r="C87" s="3" t="s">
        <v>69</v>
      </c>
      <c r="D87" s="3" t="s">
        <v>70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111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112</v>
      </c>
      <c r="B89" s="3">
        <v>1</v>
      </c>
      <c r="C89" s="3" t="s">
        <v>69</v>
      </c>
      <c r="D89" s="3" t="s">
        <v>19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113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114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115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f>28.58-28.58</f>
        <v>0</v>
      </c>
      <c r="H92" s="3" t="s">
        <v>71</v>
      </c>
    </row>
    <row r="93" spans="1:8" ht="11.25" customHeight="1" x14ac:dyDescent="0.2">
      <c r="A93" s="3" t="s">
        <v>116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117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f>16.58-16.58</f>
        <v>0</v>
      </c>
      <c r="H94" s="3" t="s">
        <v>71</v>
      </c>
    </row>
    <row r="95" spans="1:8" ht="11.25" customHeight="1" x14ac:dyDescent="0.2">
      <c r="A95" s="3" t="s">
        <v>118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119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120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f>17.72-17.72</f>
        <v>0</v>
      </c>
      <c r="H97" s="3" t="s">
        <v>71</v>
      </c>
    </row>
    <row r="98" spans="1:8" ht="11.25" customHeight="1" x14ac:dyDescent="0.2">
      <c r="A98" s="3" t="s">
        <v>121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3" t="s">
        <v>122</v>
      </c>
      <c r="B99" s="3">
        <v>1</v>
      </c>
      <c r="C99" s="3" t="s">
        <v>69</v>
      </c>
      <c r="D99" s="3" t="s">
        <v>70</v>
      </c>
      <c r="E99" s="3">
        <v>0</v>
      </c>
      <c r="F99" s="3">
        <v>0</v>
      </c>
      <c r="G99" s="3">
        <v>0</v>
      </c>
      <c r="H99" s="3" t="s">
        <v>71</v>
      </c>
    </row>
    <row r="100" spans="1:8" ht="11.25" customHeight="1" x14ac:dyDescent="0.2">
      <c r="A100" s="6" t="s">
        <v>123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124</v>
      </c>
      <c r="B101" s="3">
        <v>1</v>
      </c>
      <c r="C101" s="3" t="s">
        <v>125</v>
      </c>
      <c r="D101" s="3" t="s">
        <v>47</v>
      </c>
      <c r="E101" s="3">
        <v>0</v>
      </c>
      <c r="F101" s="3">
        <v>0</v>
      </c>
      <c r="G101" s="3">
        <f>3.03-3.03</f>
        <v>0</v>
      </c>
      <c r="H101" s="3" t="s">
        <v>125</v>
      </c>
    </row>
    <row r="102" spans="1:8" ht="11.25" customHeight="1" x14ac:dyDescent="0.2">
      <c r="A102" s="3" t="s">
        <v>126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f>2.69-2.69</f>
        <v>0</v>
      </c>
      <c r="H102" s="3" t="s">
        <v>125</v>
      </c>
    </row>
    <row r="103" spans="1:8" ht="11.25" customHeight="1" x14ac:dyDescent="0.2">
      <c r="A103" s="3" t="s">
        <v>127</v>
      </c>
      <c r="B103" s="3">
        <v>1</v>
      </c>
      <c r="C103" s="3" t="s">
        <v>125</v>
      </c>
      <c r="D103" s="3" t="s">
        <v>41</v>
      </c>
      <c r="E103" s="3">
        <v>0</v>
      </c>
      <c r="F103" s="3">
        <v>0</v>
      </c>
      <c r="G103" s="3">
        <f>5.72-5.72</f>
        <v>0</v>
      </c>
      <c r="H103" s="3" t="s">
        <v>125</v>
      </c>
    </row>
    <row r="104" spans="1:8" ht="11.25" customHeight="1" x14ac:dyDescent="0.2">
      <c r="A104" s="3" t="s">
        <v>128</v>
      </c>
      <c r="B104" s="3">
        <v>1</v>
      </c>
      <c r="C104" s="3" t="s">
        <v>80</v>
      </c>
      <c r="D104" s="3" t="s">
        <v>19</v>
      </c>
      <c r="E104" s="3">
        <v>0</v>
      </c>
      <c r="F104" s="3">
        <v>0</v>
      </c>
      <c r="G104" s="3">
        <v>0</v>
      </c>
      <c r="H104" s="3" t="s">
        <v>80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129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131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132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ht="11.25" customHeight="1" x14ac:dyDescent="0.2">
      <c r="A109" s="3" t="s">
        <v>133</v>
      </c>
      <c r="B109" s="3">
        <v>1</v>
      </c>
      <c r="C109" s="3" t="s">
        <v>130</v>
      </c>
      <c r="D109" s="3" t="s">
        <v>47</v>
      </c>
      <c r="E109" s="3">
        <v>0</v>
      </c>
      <c r="F109" s="3">
        <v>0</v>
      </c>
      <c r="G109" s="3">
        <v>0</v>
      </c>
      <c r="H109" s="3"/>
    </row>
    <row r="110" spans="1:8" s="10" customFormat="1" ht="11.25" customHeight="1" x14ac:dyDescent="0.2">
      <c r="A110" s="16" t="s">
        <v>134</v>
      </c>
      <c r="B110" s="17"/>
      <c r="C110" s="17"/>
      <c r="D110" s="17"/>
      <c r="E110" s="17"/>
      <c r="F110" s="18"/>
      <c r="G110" s="31">
        <f>SUM(G49:G109)</f>
        <v>0</v>
      </c>
      <c r="H110" s="31"/>
    </row>
    <row r="111" spans="1:8" ht="11.25" customHeight="1" x14ac:dyDescent="0.2">
      <c r="A111" s="6" t="s">
        <v>102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136</v>
      </c>
      <c r="B113" s="3">
        <v>1</v>
      </c>
      <c r="C113" s="3" t="s">
        <v>80</v>
      </c>
      <c r="D113" s="3" t="s">
        <v>41</v>
      </c>
      <c r="E113" s="3">
        <v>0</v>
      </c>
      <c r="F113" s="3">
        <v>0</v>
      </c>
      <c r="G113" s="3">
        <v>0</v>
      </c>
      <c r="H113" s="3" t="s">
        <v>80</v>
      </c>
    </row>
    <row r="114" spans="1:11" ht="11.25" customHeight="1" x14ac:dyDescent="0.2">
      <c r="A114" s="3" t="s">
        <v>137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11" ht="11.25" customHeight="1" x14ac:dyDescent="0.2">
      <c r="A115" s="3" t="s">
        <v>138</v>
      </c>
      <c r="B115" s="3">
        <v>1</v>
      </c>
      <c r="C115" s="3" t="s">
        <v>80</v>
      </c>
      <c r="D115" s="3" t="s">
        <v>19</v>
      </c>
      <c r="E115" s="3">
        <v>0</v>
      </c>
      <c r="F115" s="3">
        <v>0</v>
      </c>
      <c r="G115" s="3">
        <v>0</v>
      </c>
      <c r="H115" s="3" t="s">
        <v>80</v>
      </c>
    </row>
    <row r="116" spans="1:11" ht="11.25" customHeight="1" x14ac:dyDescent="0.2">
      <c r="A116" s="3" t="s">
        <v>139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f>10.5-5.25+1.84</f>
        <v>7.09</v>
      </c>
      <c r="H116" s="3" t="s">
        <v>125</v>
      </c>
    </row>
    <row r="117" spans="1:11" ht="11.25" customHeight="1" x14ac:dyDescent="0.2">
      <c r="A117" s="3" t="s">
        <v>140</v>
      </c>
      <c r="B117" s="3">
        <v>1</v>
      </c>
      <c r="C117" s="3" t="s">
        <v>125</v>
      </c>
      <c r="D117" s="3" t="s">
        <v>70</v>
      </c>
      <c r="E117" s="3">
        <v>0</v>
      </c>
      <c r="F117" s="3">
        <v>0</v>
      </c>
      <c r="G117" s="3">
        <f>5.5-2.75</f>
        <v>2.75</v>
      </c>
      <c r="H117" s="3" t="s">
        <v>125</v>
      </c>
    </row>
    <row r="118" spans="1:11" ht="11.25" customHeight="1" x14ac:dyDescent="0.2">
      <c r="A118" s="3" t="s">
        <v>141</v>
      </c>
      <c r="B118" s="3">
        <v>1</v>
      </c>
      <c r="C118" s="3" t="s">
        <v>125</v>
      </c>
      <c r="D118" s="3" t="s">
        <v>41</v>
      </c>
      <c r="E118" s="3">
        <v>0</v>
      </c>
      <c r="F118" s="3">
        <v>0</v>
      </c>
      <c r="G118" s="3">
        <f>2.86-2.86</f>
        <v>0</v>
      </c>
      <c r="H118" s="3" t="s">
        <v>125</v>
      </c>
    </row>
    <row r="119" spans="1:11" ht="11.25" customHeight="1" x14ac:dyDescent="0.2">
      <c r="A119" s="3" t="s">
        <v>142</v>
      </c>
      <c r="B119" s="3">
        <v>0</v>
      </c>
      <c r="C119" s="3" t="s">
        <v>125</v>
      </c>
      <c r="D119" s="3" t="s">
        <v>41</v>
      </c>
      <c r="E119" s="3">
        <v>0</v>
      </c>
      <c r="F119" s="3">
        <v>0</v>
      </c>
      <c r="G119" s="3">
        <v>0</v>
      </c>
      <c r="H119" s="3" t="s">
        <v>125</v>
      </c>
    </row>
    <row r="120" spans="1:11" ht="11.25" customHeight="1" x14ac:dyDescent="0.2">
      <c r="A120" s="3" t="s">
        <v>143</v>
      </c>
      <c r="B120" s="3">
        <v>0</v>
      </c>
      <c r="C120" s="3" t="s">
        <v>125</v>
      </c>
      <c r="D120" s="3" t="s">
        <v>19</v>
      </c>
      <c r="E120" s="3">
        <v>0</v>
      </c>
      <c r="F120" s="3">
        <v>0</v>
      </c>
      <c r="G120" s="3">
        <v>0</v>
      </c>
      <c r="H120" s="3" t="s">
        <v>125</v>
      </c>
    </row>
    <row r="121" spans="1:11" ht="11.25" customHeight="1" x14ac:dyDescent="0.2">
      <c r="A121" s="3" t="s">
        <v>144</v>
      </c>
      <c r="B121" s="3">
        <v>1</v>
      </c>
      <c r="C121" s="3" t="s">
        <v>125</v>
      </c>
      <c r="D121" s="3" t="s">
        <v>70</v>
      </c>
      <c r="E121" s="3">
        <v>1000</v>
      </c>
      <c r="F121" s="3">
        <v>27.65</v>
      </c>
      <c r="G121" s="35">
        <v>27.65</v>
      </c>
      <c r="H121" s="3" t="s">
        <v>125</v>
      </c>
    </row>
    <row r="122" spans="1:11" ht="11.25" customHeight="1" x14ac:dyDescent="0.2">
      <c r="A122" s="3" t="s">
        <v>145</v>
      </c>
      <c r="B122" s="3">
        <v>1</v>
      </c>
      <c r="C122" s="3" t="s">
        <v>125</v>
      </c>
      <c r="D122" s="3" t="s">
        <v>70</v>
      </c>
      <c r="E122" s="3">
        <v>0</v>
      </c>
      <c r="F122" s="3">
        <v>0</v>
      </c>
      <c r="G122" s="3">
        <f>9.84-4.8</f>
        <v>5.04</v>
      </c>
      <c r="H122" s="3" t="s">
        <v>125</v>
      </c>
    </row>
    <row r="123" spans="1:11" ht="11.25" customHeight="1" x14ac:dyDescent="0.2">
      <c r="A123" s="3" t="s">
        <v>146</v>
      </c>
      <c r="B123" s="3">
        <v>1</v>
      </c>
      <c r="C123" s="3" t="s">
        <v>80</v>
      </c>
      <c r="D123" s="3" t="s">
        <v>19</v>
      </c>
      <c r="E123" s="3">
        <v>0</v>
      </c>
      <c r="F123" s="3">
        <v>0</v>
      </c>
      <c r="G123" s="3">
        <f>2.97-2.97</f>
        <v>0</v>
      </c>
      <c r="H123" s="3" t="s">
        <v>80</v>
      </c>
    </row>
    <row r="124" spans="1:11" ht="11.25" customHeight="1" x14ac:dyDescent="0.2">
      <c r="A124" s="3" t="s">
        <v>147</v>
      </c>
      <c r="B124" s="3">
        <v>1</v>
      </c>
      <c r="C124" s="3" t="s">
        <v>148</v>
      </c>
      <c r="D124" s="3" t="s">
        <v>41</v>
      </c>
      <c r="E124" s="3">
        <v>0</v>
      </c>
      <c r="F124" s="3">
        <v>0</v>
      </c>
      <c r="G124" s="3">
        <v>2.74</v>
      </c>
      <c r="H124" s="3"/>
    </row>
    <row r="125" spans="1:11" ht="11.25" customHeight="1" x14ac:dyDescent="0.2">
      <c r="A125" s="3" t="s">
        <v>149</v>
      </c>
      <c r="B125" s="3">
        <v>9</v>
      </c>
      <c r="C125" s="3" t="s">
        <v>125</v>
      </c>
      <c r="D125" s="3" t="s">
        <v>19</v>
      </c>
      <c r="E125" s="3">
        <v>0</v>
      </c>
      <c r="F125" s="3">
        <v>0</v>
      </c>
      <c r="G125" s="35">
        <v>10.06</v>
      </c>
      <c r="H125" s="3" t="s">
        <v>125</v>
      </c>
    </row>
    <row r="126" spans="1:11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f>G126</f>
        <v>54.65</v>
      </c>
      <c r="G126" s="35">
        <v>54.65</v>
      </c>
      <c r="H126" s="3"/>
      <c r="I126" s="4">
        <v>0.66600000000000004</v>
      </c>
      <c r="J126" s="23">
        <f>K126*I126</f>
        <v>54.645299999999999</v>
      </c>
      <c r="K126" s="4">
        <v>82.05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f t="shared" ref="F127:F128" si="4">G127</f>
        <v>6.89</v>
      </c>
      <c r="G127" s="35">
        <v>6.89</v>
      </c>
      <c r="H127" s="47">
        <f>G127+G128</f>
        <v>27.400000000000002</v>
      </c>
      <c r="I127" s="4">
        <v>8.4000000000000005E-2</v>
      </c>
      <c r="J127" s="23">
        <f>K126*I127</f>
        <v>6.8921999999999999</v>
      </c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70</v>
      </c>
      <c r="E128" s="3">
        <v>1000</v>
      </c>
      <c r="F128" s="3">
        <f t="shared" si="4"/>
        <v>20.51</v>
      </c>
      <c r="G128" s="35">
        <v>20.51</v>
      </c>
      <c r="H128" s="48"/>
      <c r="I128" s="4">
        <v>0.25</v>
      </c>
      <c r="J128" s="23">
        <f>K126*I128</f>
        <v>20.512499999999999</v>
      </c>
    </row>
    <row r="129" spans="1:10" ht="11.25" customHeight="1" x14ac:dyDescent="0.2">
      <c r="A129" s="3" t="s">
        <v>153</v>
      </c>
      <c r="B129" s="3">
        <v>1</v>
      </c>
      <c r="C129" s="3" t="s">
        <v>125</v>
      </c>
      <c r="D129" s="3" t="s">
        <v>19</v>
      </c>
      <c r="E129" s="3">
        <v>0</v>
      </c>
      <c r="F129" s="3">
        <v>0</v>
      </c>
      <c r="G129" s="3">
        <f>3.03-3.03</f>
        <v>0</v>
      </c>
      <c r="H129" s="3" t="s">
        <v>125</v>
      </c>
      <c r="J129" s="4">
        <f>SUM(J126:J128)</f>
        <v>82.05</v>
      </c>
    </row>
    <row r="130" spans="1:10" ht="11.25" customHeight="1" x14ac:dyDescent="0.2">
      <c r="A130" s="3" t="s">
        <v>154</v>
      </c>
      <c r="B130" s="3">
        <v>0</v>
      </c>
      <c r="C130" s="3" t="s">
        <v>125</v>
      </c>
      <c r="D130" s="3" t="s">
        <v>19</v>
      </c>
      <c r="E130" s="3">
        <v>0</v>
      </c>
      <c r="F130" s="3">
        <v>0</v>
      </c>
      <c r="G130" s="3">
        <v>0</v>
      </c>
      <c r="H130" s="3" t="s">
        <v>125</v>
      </c>
    </row>
    <row r="131" spans="1:10" ht="11.25" customHeight="1" x14ac:dyDescent="0.2">
      <c r="A131" s="3" t="s">
        <v>155</v>
      </c>
      <c r="B131" s="3">
        <v>0</v>
      </c>
      <c r="C131" s="3" t="s">
        <v>156</v>
      </c>
      <c r="D131" s="3" t="s">
        <v>19</v>
      </c>
      <c r="E131" s="3">
        <v>0</v>
      </c>
      <c r="F131" s="3">
        <v>0</v>
      </c>
      <c r="G131" s="3">
        <v>0</v>
      </c>
      <c r="H131" s="3" t="s">
        <v>156</v>
      </c>
    </row>
    <row r="132" spans="1:10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f>5.01-2.5</f>
        <v>2.5099999999999998</v>
      </c>
      <c r="H132" s="3" t="s">
        <v>125</v>
      </c>
    </row>
    <row r="133" spans="1:10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f>8.01-4</f>
        <v>4.01</v>
      </c>
      <c r="H133" s="3" t="s">
        <v>125</v>
      </c>
    </row>
    <row r="134" spans="1:10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28">
        <v>4.3</v>
      </c>
      <c r="H134" s="3" t="s">
        <v>125</v>
      </c>
    </row>
    <row r="135" spans="1:10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f>9.15-4.5</f>
        <v>4.6500000000000004</v>
      </c>
      <c r="H135" s="3" t="s">
        <v>125</v>
      </c>
    </row>
    <row r="136" spans="1:10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f>7.15-4.5</f>
        <v>2.6500000000000004</v>
      </c>
      <c r="H136" s="3" t="s">
        <v>125</v>
      </c>
    </row>
    <row r="137" spans="1:10" ht="11.25" customHeight="1" x14ac:dyDescent="0.2">
      <c r="A137" s="3" t="s">
        <v>162</v>
      </c>
      <c r="B137" s="3">
        <v>1</v>
      </c>
      <c r="C137" s="3" t="s">
        <v>125</v>
      </c>
      <c r="D137" s="3" t="s">
        <v>70</v>
      </c>
      <c r="E137" s="3">
        <v>0</v>
      </c>
      <c r="F137" s="3">
        <v>0</v>
      </c>
      <c r="G137" s="3">
        <f>5.14-5.14</f>
        <v>0</v>
      </c>
      <c r="H137" s="3" t="s">
        <v>125</v>
      </c>
    </row>
    <row r="138" spans="1:10" ht="11.25" customHeight="1" x14ac:dyDescent="0.2">
      <c r="A138" s="6" t="s">
        <v>53</v>
      </c>
      <c r="B138" s="7"/>
      <c r="C138" s="7"/>
      <c r="D138" s="7"/>
      <c r="E138" s="7"/>
      <c r="F138" s="7"/>
      <c r="G138" s="7"/>
      <c r="H138" s="8"/>
    </row>
    <row r="139" spans="1:10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f>6.29-6.29</f>
        <v>0</v>
      </c>
      <c r="H139" s="3"/>
    </row>
    <row r="140" spans="1:10" ht="11.25" customHeight="1" x14ac:dyDescent="0.2">
      <c r="A140" s="3" t="s">
        <v>164</v>
      </c>
      <c r="B140" s="3">
        <v>1</v>
      </c>
      <c r="C140" s="3" t="s">
        <v>10</v>
      </c>
      <c r="D140" s="3" t="s">
        <v>47</v>
      </c>
      <c r="E140" s="3">
        <v>0</v>
      </c>
      <c r="F140" s="3">
        <v>0</v>
      </c>
      <c r="G140" s="35">
        <v>9.52</v>
      </c>
      <c r="H140" s="3"/>
    </row>
    <row r="141" spans="1:10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10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10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10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5">
        <f>1.01-1.01</f>
        <v>0</v>
      </c>
      <c r="H146" s="3"/>
      <c r="I146" s="4">
        <v>1010.61</v>
      </c>
      <c r="J146" s="37">
        <v>1</v>
      </c>
      <c r="K146" s="4">
        <f>I146*J146/1000</f>
        <v>1.01061</v>
      </c>
    </row>
    <row r="147" spans="1:11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130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f>17.15-17.15</f>
        <v>0</v>
      </c>
      <c r="H154" s="3"/>
    </row>
    <row r="155" spans="1:11" ht="11.25" customHeight="1" x14ac:dyDescent="0.2">
      <c r="A155" s="3" t="s">
        <v>179</v>
      </c>
      <c r="B155" s="3">
        <v>1</v>
      </c>
      <c r="C155" s="3" t="s">
        <v>10</v>
      </c>
      <c r="D155" s="3" t="s">
        <v>47</v>
      </c>
      <c r="E155" s="3">
        <v>0</v>
      </c>
      <c r="F155" s="3">
        <v>0</v>
      </c>
      <c r="G155" s="3">
        <f>2.86-2.86</f>
        <v>0</v>
      </c>
      <c r="H155" s="3"/>
    </row>
    <row r="156" spans="1:11" s="10" customFormat="1" ht="11.25" customHeight="1" x14ac:dyDescent="0.2">
      <c r="A156" s="16" t="s">
        <v>180</v>
      </c>
      <c r="B156" s="17"/>
      <c r="C156" s="17"/>
      <c r="D156" s="17"/>
      <c r="E156" s="17"/>
      <c r="F156" s="18"/>
      <c r="G156" s="31">
        <f>SUM(G113:G155)</f>
        <v>165.02</v>
      </c>
      <c r="H156" s="31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182</v>
      </c>
      <c r="B158" s="3">
        <v>366</v>
      </c>
      <c r="C158" s="3" t="s">
        <v>156</v>
      </c>
      <c r="D158" s="3" t="s">
        <v>19</v>
      </c>
      <c r="E158" s="3">
        <v>4</v>
      </c>
      <c r="F158" s="3">
        <f>ROUND(G158/E158/B158*1000,2)</f>
        <v>898.11</v>
      </c>
      <c r="G158" s="35">
        <v>1314.83</v>
      </c>
      <c r="H158" s="3" t="s">
        <v>156</v>
      </c>
    </row>
    <row r="159" spans="1:11" s="10" customFormat="1" ht="11.25" customHeight="1" x14ac:dyDescent="0.2">
      <c r="A159" s="16" t="s">
        <v>183</v>
      </c>
      <c r="B159" s="17"/>
      <c r="C159" s="17"/>
      <c r="D159" s="17"/>
      <c r="E159" s="17"/>
      <c r="F159" s="18"/>
      <c r="G159" s="31">
        <f>SUM(G158)</f>
        <v>1314.83</v>
      </c>
      <c r="H159" s="31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185</v>
      </c>
      <c r="B161" s="3">
        <v>1</v>
      </c>
      <c r="C161" s="3" t="s">
        <v>10</v>
      </c>
      <c r="D161" s="3" t="s">
        <v>70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12</v>
      </c>
      <c r="C162" s="3" t="s">
        <v>10</v>
      </c>
      <c r="D162" s="3" t="s">
        <v>70</v>
      </c>
      <c r="E162" s="3">
        <v>2</v>
      </c>
      <c r="F162" s="3">
        <f>ROUND(G162/E162/B162*1000,2)</f>
        <v>11958.75</v>
      </c>
      <c r="G162" s="35">
        <v>287.01</v>
      </c>
      <c r="H162" s="3" t="s">
        <v>23</v>
      </c>
    </row>
    <row r="163" spans="1:8" ht="11.25" customHeight="1" x14ac:dyDescent="0.2">
      <c r="A163" s="3" t="s">
        <v>187</v>
      </c>
      <c r="B163" s="3">
        <v>1</v>
      </c>
      <c r="C163" s="3" t="s">
        <v>188</v>
      </c>
      <c r="D163" s="3" t="s">
        <v>70</v>
      </c>
      <c r="E163" s="3">
        <v>0</v>
      </c>
      <c r="F163" s="3">
        <v>0</v>
      </c>
      <c r="G163" s="3">
        <v>0</v>
      </c>
      <c r="H163" s="3" t="s">
        <v>42</v>
      </c>
    </row>
    <row r="164" spans="1:8" s="10" customFormat="1" ht="11.25" customHeight="1" x14ac:dyDescent="0.2">
      <c r="A164" s="16" t="s">
        <v>189</v>
      </c>
      <c r="B164" s="17"/>
      <c r="C164" s="17"/>
      <c r="D164" s="17"/>
      <c r="E164" s="17"/>
      <c r="F164" s="18"/>
      <c r="G164" s="31">
        <f>SUM(G161:G163)</f>
        <v>287.01</v>
      </c>
      <c r="H164" s="31"/>
    </row>
    <row r="165" spans="1:8" ht="11.25" customHeight="1" x14ac:dyDescent="0.2">
      <c r="A165" s="6" t="s">
        <v>190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5">
        <v>13.99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193</v>
      </c>
      <c r="B168" s="3">
        <v>1</v>
      </c>
      <c r="C168" s="3" t="s">
        <v>130</v>
      </c>
      <c r="D168" s="3" t="s">
        <v>70</v>
      </c>
      <c r="E168" s="3">
        <v>0</v>
      </c>
      <c r="F168" s="3">
        <v>0</v>
      </c>
      <c r="G168" s="35">
        <v>161.96</v>
      </c>
      <c r="H168" s="3"/>
    </row>
    <row r="169" spans="1:8" s="10" customFormat="1" ht="11.25" customHeight="1" x14ac:dyDescent="0.2">
      <c r="A169" s="16" t="s">
        <v>194</v>
      </c>
      <c r="B169" s="17"/>
      <c r="C169" s="17"/>
      <c r="D169" s="17"/>
      <c r="E169" s="17"/>
      <c r="F169" s="18"/>
      <c r="G169" s="31">
        <f>SUM(G166:G168)</f>
        <v>175.95000000000002</v>
      </c>
      <c r="H169" s="31"/>
    </row>
    <row r="170" spans="1:8" ht="11.25" customHeight="1" x14ac:dyDescent="0.2">
      <c r="A170" s="6" t="s">
        <v>195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196</v>
      </c>
      <c r="B171" s="3">
        <v>0</v>
      </c>
      <c r="C171" s="3" t="s">
        <v>197</v>
      </c>
      <c r="D171" s="3" t="s">
        <v>70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198</v>
      </c>
      <c r="B172" s="3">
        <v>0</v>
      </c>
      <c r="C172" s="3" t="s">
        <v>197</v>
      </c>
      <c r="D172" s="3" t="s">
        <v>70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6" t="s">
        <v>199</v>
      </c>
      <c r="B173" s="17"/>
      <c r="C173" s="17"/>
      <c r="D173" s="17"/>
      <c r="E173" s="17"/>
      <c r="F173" s="18"/>
      <c r="G173" s="31">
        <f>SUM(G171:G172)</f>
        <v>0</v>
      </c>
      <c r="H173" s="31"/>
    </row>
    <row r="174" spans="1:8" ht="11.25" customHeight="1" x14ac:dyDescent="0.2">
      <c r="A174" s="6" t="s">
        <v>200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201</v>
      </c>
      <c r="B175" s="3">
        <v>366</v>
      </c>
      <c r="C175" s="3" t="s">
        <v>148</v>
      </c>
      <c r="D175" s="3" t="s">
        <v>70</v>
      </c>
      <c r="E175" s="3">
        <v>0</v>
      </c>
      <c r="F175" s="3">
        <v>0</v>
      </c>
      <c r="G175" s="35">
        <v>35.43</v>
      </c>
      <c r="H175" s="3" t="s">
        <v>148</v>
      </c>
    </row>
    <row r="176" spans="1:8" ht="11.25" customHeight="1" x14ac:dyDescent="0.2">
      <c r="A176" s="3" t="s">
        <v>202</v>
      </c>
      <c r="B176" s="3">
        <v>366</v>
      </c>
      <c r="C176" s="3" t="s">
        <v>148</v>
      </c>
      <c r="D176" s="3" t="s">
        <v>70</v>
      </c>
      <c r="E176" s="3">
        <v>0</v>
      </c>
      <c r="F176" s="3">
        <v>0</v>
      </c>
      <c r="G176" s="3">
        <f>28.14-28.14</f>
        <v>0</v>
      </c>
      <c r="H176" s="3" t="s">
        <v>148</v>
      </c>
    </row>
    <row r="177" spans="1:8" s="10" customFormat="1" ht="11.25" customHeight="1" x14ac:dyDescent="0.2">
      <c r="A177" s="16" t="s">
        <v>203</v>
      </c>
      <c r="B177" s="17"/>
      <c r="C177" s="17"/>
      <c r="D177" s="17"/>
      <c r="E177" s="17"/>
      <c r="F177" s="18"/>
      <c r="G177" s="31">
        <f>SUM(G175:G176)</f>
        <v>35.43</v>
      </c>
      <c r="H177" s="31"/>
    </row>
    <row r="178" spans="1:8" ht="11.25" customHeight="1" x14ac:dyDescent="0.2">
      <c r="A178" s="6" t="s">
        <v>204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205</v>
      </c>
      <c r="B179" s="3">
        <v>366</v>
      </c>
      <c r="C179" s="3" t="s">
        <v>130</v>
      </c>
      <c r="D179" s="3"/>
      <c r="E179" s="3">
        <v>0</v>
      </c>
      <c r="F179" s="3">
        <v>0</v>
      </c>
      <c r="G179" s="36">
        <v>228.32</v>
      </c>
      <c r="H179" s="28"/>
    </row>
    <row r="180" spans="1:8" s="10" customFormat="1" ht="11.25" customHeight="1" x14ac:dyDescent="0.2">
      <c r="A180" s="16" t="s">
        <v>206</v>
      </c>
      <c r="B180" s="17"/>
      <c r="C180" s="17"/>
      <c r="D180" s="17"/>
      <c r="E180" s="17"/>
      <c r="F180" s="18"/>
      <c r="G180" s="26">
        <f>SUM(G179)</f>
        <v>228.32</v>
      </c>
      <c r="H180" s="31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208</v>
      </c>
      <c r="B183" s="3">
        <v>366</v>
      </c>
      <c r="C183" s="3" t="s">
        <v>130</v>
      </c>
      <c r="D183" s="3" t="s">
        <v>47</v>
      </c>
      <c r="E183" s="3">
        <v>0</v>
      </c>
      <c r="F183" s="3">
        <v>0</v>
      </c>
      <c r="G183" s="35">
        <v>24.17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210</v>
      </c>
      <c r="B185" s="3">
        <v>0</v>
      </c>
      <c r="C185" s="3" t="s">
        <v>130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6" t="s">
        <v>211</v>
      </c>
      <c r="B186" s="17"/>
      <c r="C186" s="17"/>
      <c r="D186" s="17"/>
      <c r="E186" s="17"/>
      <c r="F186" s="18"/>
      <c r="G186" s="31">
        <f>SUM(G183:G185)</f>
        <v>24.17</v>
      </c>
      <c r="H186" s="31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213</v>
      </c>
      <c r="B188" s="3">
        <v>12</v>
      </c>
      <c r="C188" s="3" t="s">
        <v>10</v>
      </c>
      <c r="D188" s="3" t="s">
        <v>70</v>
      </c>
      <c r="E188" s="3">
        <v>0</v>
      </c>
      <c r="F188" s="3">
        <v>0</v>
      </c>
      <c r="G188" s="35">
        <v>0</v>
      </c>
      <c r="H188" s="3" t="s">
        <v>25</v>
      </c>
    </row>
    <row r="189" spans="1:8" ht="11.25" customHeight="1" x14ac:dyDescent="0.2">
      <c r="A189" s="3" t="s">
        <v>214</v>
      </c>
      <c r="B189" s="3">
        <v>1</v>
      </c>
      <c r="C189" s="3" t="s">
        <v>10</v>
      </c>
      <c r="D189" s="3" t="s">
        <v>70</v>
      </c>
      <c r="E189" s="3">
        <v>0</v>
      </c>
      <c r="F189" s="3">
        <v>0</v>
      </c>
      <c r="G189" s="35">
        <v>4.09</v>
      </c>
      <c r="H189" s="3"/>
    </row>
    <row r="190" spans="1:8" ht="11.25" customHeight="1" x14ac:dyDescent="0.2">
      <c r="A190" s="3" t="s">
        <v>215</v>
      </c>
      <c r="B190" s="3">
        <v>1</v>
      </c>
      <c r="C190" s="3" t="s">
        <v>216</v>
      </c>
      <c r="D190" s="3" t="s">
        <v>19</v>
      </c>
      <c r="E190" s="3">
        <v>0</v>
      </c>
      <c r="F190" s="3">
        <v>0</v>
      </c>
      <c r="G190" s="3">
        <v>0</v>
      </c>
      <c r="H190" s="3" t="s">
        <v>217</v>
      </c>
    </row>
    <row r="191" spans="1:8" ht="11.25" customHeight="1" x14ac:dyDescent="0.2">
      <c r="A191" s="34" t="s">
        <v>248</v>
      </c>
      <c r="B191" s="34"/>
      <c r="C191" s="34"/>
      <c r="D191" s="34"/>
      <c r="E191" s="34"/>
      <c r="F191" s="34"/>
      <c r="G191" s="34">
        <v>25.82</v>
      </c>
      <c r="H191" s="34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220</v>
      </c>
      <c r="B194" s="3">
        <v>0</v>
      </c>
      <c r="C194" s="3" t="s">
        <v>130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6" t="s">
        <v>221</v>
      </c>
      <c r="B195" s="17"/>
      <c r="C195" s="17"/>
      <c r="D195" s="17"/>
      <c r="E195" s="17"/>
      <c r="F195" s="18"/>
      <c r="G195" s="31">
        <f>SUM(G188:G194)</f>
        <v>29.91</v>
      </c>
      <c r="H195" s="31"/>
    </row>
    <row r="196" spans="1:8" ht="11.25" customHeight="1" x14ac:dyDescent="0.2">
      <c r="A196" s="6" t="s">
        <v>222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223</v>
      </c>
      <c r="B197" s="3">
        <v>1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224</v>
      </c>
      <c r="B198" s="3">
        <v>1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197</v>
      </c>
      <c r="D200" s="3" t="s">
        <v>70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197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197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197</v>
      </c>
      <c r="D204" s="3" t="s">
        <v>70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197</v>
      </c>
      <c r="D206" s="3" t="s">
        <v>11</v>
      </c>
      <c r="E206" s="3">
        <v>0</v>
      </c>
      <c r="F206" s="3">
        <v>0</v>
      </c>
      <c r="G206" s="3">
        <v>0</v>
      </c>
      <c r="H206" s="3" t="s">
        <v>235</v>
      </c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31">
        <f>SUM(G197:G206)</f>
        <v>0</v>
      </c>
      <c r="H207" s="31"/>
    </row>
    <row r="208" spans="1:8" s="10" customFormat="1" ht="11.25" customHeight="1" x14ac:dyDescent="0.2">
      <c r="A208" s="16" t="s">
        <v>237</v>
      </c>
      <c r="B208" s="17"/>
      <c r="C208" s="17"/>
      <c r="D208" s="17"/>
      <c r="E208" s="17"/>
      <c r="F208" s="18"/>
      <c r="G208" s="31">
        <f>G37+G42+G45+G110+G156+G159+G164+G169+G173+G177+G180+G186+G195+G207+G4</f>
        <v>3131.08</v>
      </c>
      <c r="H208" s="31"/>
    </row>
    <row r="210" spans="1:8" ht="11.25" customHeight="1" x14ac:dyDescent="0.2">
      <c r="E210" s="4" t="s">
        <v>240</v>
      </c>
      <c r="F210" s="4">
        <f>(25.51*6+26.53*6)/12</f>
        <v>26.02</v>
      </c>
      <c r="G210" s="19">
        <f>G208*1000/F211/12</f>
        <v>26.0199977396172</v>
      </c>
      <c r="H210" s="20">
        <f>F210/G210</f>
        <v>1.0000000868709837</v>
      </c>
    </row>
    <row r="211" spans="1:8" ht="11.25" customHeight="1" x14ac:dyDescent="0.2">
      <c r="E211" s="4" t="s">
        <v>241</v>
      </c>
      <c r="F211" s="21">
        <v>10027.799999999999</v>
      </c>
      <c r="G211" s="22">
        <f>F211*F210*12/1000</f>
        <v>3131.0802719999997</v>
      </c>
    </row>
    <row r="212" spans="1:8" ht="11.25" customHeight="1" x14ac:dyDescent="0.2">
      <c r="G212" s="19"/>
    </row>
    <row r="213" spans="1:8" ht="11.25" customHeight="1" x14ac:dyDescent="0.2">
      <c r="F213" s="4" t="s">
        <v>242</v>
      </c>
      <c r="G213" s="19">
        <f>G211-G208</f>
        <v>2.7199999976801337E-4</v>
      </c>
      <c r="H213" s="23">
        <f>G215-G208</f>
        <v>-313.10775520000016</v>
      </c>
    </row>
    <row r="214" spans="1:8" ht="11.25" customHeight="1" x14ac:dyDescent="0.2">
      <c r="G214" s="19"/>
    </row>
    <row r="215" spans="1:8" ht="11.25" customHeight="1" x14ac:dyDescent="0.2">
      <c r="G215" s="19">
        <f>G211*0.9</f>
        <v>2817.9722447999998</v>
      </c>
    </row>
    <row r="216" spans="1:8" ht="11.25" customHeight="1" x14ac:dyDescent="0.2">
      <c r="F216" s="4" t="s">
        <v>243</v>
      </c>
      <c r="G216" s="22">
        <f>G211*0.1</f>
        <v>313.10802719999998</v>
      </c>
    </row>
    <row r="217" spans="1:8" ht="11.25" customHeight="1" x14ac:dyDescent="0.2">
      <c r="G217" s="19">
        <f>SUM(G215:G216)</f>
        <v>3131.0802719999997</v>
      </c>
    </row>
    <row r="219" spans="1:8" ht="11.25" customHeight="1" x14ac:dyDescent="0.2">
      <c r="A219" s="32"/>
      <c r="B219" s="32"/>
      <c r="C219" s="32"/>
      <c r="D219" s="32"/>
      <c r="E219" s="32"/>
      <c r="F219" s="32"/>
      <c r="G219" s="32"/>
    </row>
  </sheetData>
  <mergeCells count="1"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2017-02-17T06:10:32Z</dcterms:modified>
</cp:coreProperties>
</file>