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160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4" i="3" l="1"/>
  <c r="G109" i="3"/>
  <c r="G108" i="3"/>
  <c r="G28" i="3"/>
  <c r="F127" i="3"/>
  <c r="F128" i="3"/>
  <c r="F126" i="3"/>
  <c r="H127" i="3"/>
  <c r="K146" i="3"/>
  <c r="J128" i="3"/>
  <c r="J127" i="3"/>
  <c r="J126" i="3"/>
  <c r="J129" i="3" s="1"/>
  <c r="F162" i="3"/>
  <c r="F210" i="3"/>
  <c r="G207" i="3"/>
  <c r="G195" i="3"/>
  <c r="G186" i="3"/>
  <c r="G180" i="3"/>
  <c r="G177" i="3"/>
  <c r="G173" i="3"/>
  <c r="G169" i="3"/>
  <c r="G164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F209" i="2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06" i="2"/>
  <c r="G194" i="2"/>
  <c r="G185" i="2"/>
  <c r="G179" i="2"/>
  <c r="G176" i="2"/>
  <c r="G172" i="2"/>
  <c r="G168" i="2"/>
  <c r="G155" i="2"/>
  <c r="G109" i="2"/>
  <c r="G215" i="3" l="1"/>
  <c r="G216" i="3"/>
  <c r="G210" i="2"/>
  <c r="G37" i="2"/>
  <c r="G207" i="2" s="1"/>
  <c r="G209" i="2" s="1"/>
  <c r="H209" i="2" s="1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G214" i="2"/>
  <c r="G212" i="2"/>
  <c r="G215" i="2"/>
  <c r="G216" i="2" l="1"/>
  <c r="H212" i="2"/>
  <c r="F158" i="3" l="1"/>
  <c r="G159" i="3"/>
  <c r="E44" i="3"/>
  <c r="G45" i="3"/>
  <c r="G208" i="3"/>
  <c r="G213" i="3" s="1"/>
  <c r="H213" i="3" l="1"/>
  <c r="G210" i="3"/>
  <c r="H210" i="3" s="1"/>
</calcChain>
</file>

<file path=xl/sharedStrings.xml><?xml version="1.0" encoding="utf-8"?>
<sst xmlns="http://schemas.openxmlformats.org/spreadsheetml/2006/main" count="1918" uniqueCount="251">
  <si>
    <t>Мусы Джалиля ул., д.7, к.6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</si>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</sst>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9" sqref="A29"/>
    </sheetView>
  </sheetViews>
  <sheetFormatPr defaultRowHeight="11.25" customHeight="1" x14ac:dyDescent="0.2"/>
  <cols>
    <col min="1" max="1" width="48" style="4" customWidth="1"/>
    <col min="2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2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1.25" customHeight="1" x14ac:dyDescent="0.2">
      <c r="A3" s="2" t="s">
        <v>1</v>
      </c>
      <c r="B3" s="43" t="s">
        <v>2</v>
      </c>
      <c r="C3" s="4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232.6</v>
      </c>
      <c r="F5" s="3">
        <v>2.2799999999999998</v>
      </c>
      <c r="G5" s="3">
        <v>158.56800000000001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232.6</v>
      </c>
      <c r="F6" s="3">
        <v>3.23</v>
      </c>
      <c r="G6" s="3">
        <v>9.016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1744.4</v>
      </c>
      <c r="F7" s="3">
        <v>1.99</v>
      </c>
      <c r="G7" s="3">
        <v>180.511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1744.4</v>
      </c>
      <c r="F8" s="3">
        <v>2.54</v>
      </c>
      <c r="G8" s="3">
        <v>53.168999999999997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184</v>
      </c>
      <c r="F13" s="3">
        <v>8.3699999999999992</v>
      </c>
      <c r="G13" s="3">
        <v>1.54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9403</v>
      </c>
      <c r="F14" s="3">
        <v>2.78</v>
      </c>
      <c r="G14" s="3">
        <v>26.14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318</v>
      </c>
      <c r="F15" s="3">
        <v>1.73</v>
      </c>
      <c r="G15" s="3">
        <v>0.55000000000000004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13.3</v>
      </c>
      <c r="F17" s="3">
        <v>4.04</v>
      </c>
      <c r="G17" s="3">
        <v>0.107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1134</v>
      </c>
      <c r="F24" s="3">
        <v>2.0299999999999998</v>
      </c>
      <c r="G24" s="3">
        <v>4.6040000000000001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17.27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900</v>
      </c>
      <c r="F31" s="3">
        <v>1.67</v>
      </c>
      <c r="G31" s="3">
        <v>1.5029999999999999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900</v>
      </c>
      <c r="F32" s="3">
        <v>1.67</v>
      </c>
      <c r="G32" s="3">
        <v>1.5029999999999999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24</v>
      </c>
      <c r="F34" s="3">
        <v>8.2899999999999991</v>
      </c>
      <c r="G34" s="3">
        <v>72.62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696.29899999999998</v>
      </c>
      <c r="H36" s="9"/>
    </row>
    <row r="37" spans="1:8" ht="11.25" customHeight="1" x14ac:dyDescent="0.2">
      <c r="A37" s="38" t="s">
        <v>57</v>
      </c>
      <c r="B37" s="38"/>
      <c r="C37" s="38"/>
      <c r="D37" s="38"/>
      <c r="E37" s="38"/>
      <c r="F37" s="38"/>
      <c r="G37" s="38"/>
      <c r="H37" s="38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2.2999999999999998</v>
      </c>
      <c r="F38" s="3">
        <v>187.08</v>
      </c>
      <c r="G38" s="3">
        <v>157.054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2.2999999999999998</v>
      </c>
      <c r="F40" s="3">
        <v>230.17</v>
      </c>
      <c r="G40" s="3">
        <v>193.22800000000001</v>
      </c>
      <c r="H40" s="3"/>
    </row>
    <row r="41" spans="1:8" s="10" customFormat="1" ht="11.25" customHeight="1" x14ac:dyDescent="0.2">
      <c r="A41" s="37" t="s">
        <v>62</v>
      </c>
      <c r="B41" s="37"/>
      <c r="C41" s="37"/>
      <c r="D41" s="37"/>
      <c r="E41" s="37"/>
      <c r="F41" s="37"/>
      <c r="G41" s="9">
        <f>SUM(G38:G40)</f>
        <v>350.28200000000004</v>
      </c>
      <c r="H41" s="9"/>
    </row>
    <row r="42" spans="1:8" ht="11.25" customHeight="1" x14ac:dyDescent="0.2">
      <c r="A42" s="38" t="s">
        <v>63</v>
      </c>
      <c r="B42" s="38"/>
      <c r="C42" s="38"/>
      <c r="D42" s="38"/>
      <c r="E42" s="38"/>
      <c r="F42" s="38"/>
      <c r="G42" s="38"/>
      <c r="H42" s="38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22.5</v>
      </c>
      <c r="F43" s="3">
        <v>17.66</v>
      </c>
      <c r="G43" s="3">
        <v>145.03299999999999</v>
      </c>
      <c r="H43" s="3"/>
    </row>
    <row r="44" spans="1:8" s="10" customFormat="1" ht="11.25" customHeight="1" x14ac:dyDescent="0.2">
      <c r="A44" s="37" t="s">
        <v>65</v>
      </c>
      <c r="B44" s="37"/>
      <c r="C44" s="37"/>
      <c r="D44" s="37"/>
      <c r="E44" s="37"/>
      <c r="F44" s="37"/>
      <c r="G44" s="9">
        <f>SUM(G43)</f>
        <v>145.03299999999999</v>
      </c>
      <c r="H44" s="9"/>
    </row>
    <row r="45" spans="1:8" ht="11.25" customHeight="1" x14ac:dyDescent="0.2">
      <c r="A45" s="38" t="s">
        <v>66</v>
      </c>
      <c r="B45" s="38"/>
      <c r="C45" s="38"/>
      <c r="D45" s="38"/>
      <c r="E45" s="38"/>
      <c r="F45" s="38"/>
      <c r="G45" s="38"/>
      <c r="H45" s="38"/>
    </row>
    <row r="46" spans="1:8" ht="11.25" customHeight="1" x14ac:dyDescent="0.2">
      <c r="A46" s="38" t="s">
        <v>67</v>
      </c>
      <c r="B46" s="38"/>
      <c r="C46" s="38"/>
      <c r="D46" s="38"/>
      <c r="E46" s="38"/>
      <c r="F46" s="38"/>
      <c r="G46" s="38"/>
      <c r="H46" s="38"/>
    </row>
    <row r="47" spans="1:8" ht="11.25" customHeight="1" x14ac:dyDescent="0.2">
      <c r="A47" s="38" t="s">
        <v>68</v>
      </c>
      <c r="B47" s="38"/>
      <c r="C47" s="38"/>
      <c r="D47" s="38"/>
      <c r="E47" s="38"/>
      <c r="F47" s="38"/>
      <c r="G47" s="38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47.59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4.72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9.91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8.9600000000000009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4.72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18.87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47.17</v>
      </c>
      <c r="H76" s="3" t="s">
        <v>72</v>
      </c>
    </row>
    <row r="77" spans="1:8" ht="11.25" customHeight="1" x14ac:dyDescent="0.2">
      <c r="A77" s="40" t="s">
        <v>103</v>
      </c>
      <c r="B77" s="41"/>
      <c r="C77" s="41"/>
      <c r="D77" s="41"/>
      <c r="E77" s="41"/>
      <c r="F77" s="4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4.53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4.91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40" t="s">
        <v>109</v>
      </c>
      <c r="B83" s="41"/>
      <c r="C83" s="41"/>
      <c r="D83" s="41"/>
      <c r="E83" s="41"/>
      <c r="F83" s="4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18.87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47.17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27.36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29.25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4.43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9.43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94.34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47.17</v>
      </c>
      <c r="H107" s="3"/>
    </row>
    <row r="108" spans="1:8" s="10" customFormat="1" ht="11.25" customHeight="1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434.40000000000003</v>
      </c>
      <c r="H108" s="9"/>
    </row>
    <row r="109" spans="1:8" ht="11.25" customHeight="1" x14ac:dyDescent="0.2">
      <c r="A109" s="38" t="s">
        <v>103</v>
      </c>
      <c r="B109" s="38"/>
      <c r="C109" s="38"/>
      <c r="D109" s="38"/>
      <c r="E109" s="38"/>
      <c r="F109" s="38"/>
      <c r="G109" s="38"/>
      <c r="H109" s="38"/>
    </row>
    <row r="110" spans="1:8" ht="11.25" customHeight="1" x14ac:dyDescent="0.2">
      <c r="A110" s="38" t="s">
        <v>136</v>
      </c>
      <c r="B110" s="38"/>
      <c r="C110" s="38"/>
      <c r="D110" s="38"/>
      <c r="E110" s="38"/>
      <c r="F110" s="38"/>
      <c r="G110" s="38"/>
      <c r="H110" s="38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47.17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37.74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4.72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9.43</v>
      </c>
      <c r="G119" s="3">
        <v>9.43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32.729999999999997</v>
      </c>
      <c r="G120" s="3">
        <v>32.729999999999997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4.91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4.53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11.6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46.75</v>
      </c>
      <c r="G124" s="3">
        <v>46.75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9.43</v>
      </c>
      <c r="G125" s="3">
        <v>9.43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78.3</v>
      </c>
      <c r="G126" s="3">
        <v>78.3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66.040000000000006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46.23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56.61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48.12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28.3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8.49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10.38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28.3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4.72</v>
      </c>
      <c r="H153" s="3"/>
    </row>
    <row r="154" spans="1:8" s="10" customFormat="1" ht="11.25" customHeight="1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614.99</v>
      </c>
      <c r="H154" s="9"/>
    </row>
    <row r="155" spans="1:8" ht="11.25" customHeight="1" x14ac:dyDescent="0.2">
      <c r="A155" s="38" t="s">
        <v>181</v>
      </c>
      <c r="B155" s="38"/>
      <c r="C155" s="38"/>
      <c r="D155" s="38"/>
      <c r="E155" s="38"/>
      <c r="F155" s="38"/>
      <c r="G155" s="38"/>
      <c r="H155" s="38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202.77</v>
      </c>
      <c r="G156" s="3">
        <v>444.06599999999997</v>
      </c>
      <c r="H156" s="3" t="s">
        <v>156</v>
      </c>
    </row>
    <row r="157" spans="1:8" s="10" customFormat="1" ht="11.25" customHeight="1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444.06599999999997</v>
      </c>
      <c r="H157" s="9"/>
    </row>
    <row r="158" spans="1:8" ht="11.25" customHeight="1" x14ac:dyDescent="0.2">
      <c r="A158" s="38" t="s">
        <v>184</v>
      </c>
      <c r="B158" s="38"/>
      <c r="C158" s="38"/>
      <c r="D158" s="38"/>
      <c r="E158" s="38"/>
      <c r="F158" s="38"/>
      <c r="G158" s="38"/>
      <c r="H158" s="38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3" customFormat="1" ht="11.25" customHeight="1" x14ac:dyDescent="0.2">
      <c r="A162" s="42" t="s">
        <v>188</v>
      </c>
      <c r="B162" s="42"/>
      <c r="C162" s="42"/>
      <c r="D162" s="42"/>
      <c r="E162" s="42"/>
      <c r="F162" s="42"/>
      <c r="G162" s="12">
        <f>SUM(G159:G161)</f>
        <v>402.11</v>
      </c>
      <c r="H162" s="12"/>
    </row>
    <row r="163" spans="1:8" ht="11.25" customHeight="1" x14ac:dyDescent="0.2">
      <c r="A163" s="38" t="s">
        <v>189</v>
      </c>
      <c r="B163" s="38"/>
      <c r="C163" s="38"/>
      <c r="D163" s="38"/>
      <c r="E163" s="38"/>
      <c r="F163" s="38"/>
      <c r="G163" s="38"/>
      <c r="H163" s="38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9.1</v>
      </c>
      <c r="H167" s="9"/>
    </row>
    <row r="168" spans="1:8" ht="11.25" customHeight="1" x14ac:dyDescent="0.2">
      <c r="A168" s="38" t="s">
        <v>194</v>
      </c>
      <c r="B168" s="38"/>
      <c r="C168" s="38"/>
      <c r="D168" s="38"/>
      <c r="E168" s="38"/>
      <c r="F168" s="38"/>
      <c r="G168" s="38"/>
      <c r="H168" s="38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8" t="s">
        <v>198</v>
      </c>
      <c r="B172" s="38"/>
      <c r="C172" s="38"/>
      <c r="D172" s="38"/>
      <c r="E172" s="38"/>
      <c r="F172" s="38"/>
      <c r="G172" s="38"/>
      <c r="H172" s="38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4.91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4.53</v>
      </c>
      <c r="H174" s="3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9.4400000000000013</v>
      </c>
      <c r="H175" s="9"/>
    </row>
    <row r="176" spans="1:8" ht="11.25" customHeight="1" x14ac:dyDescent="0.2">
      <c r="A176" s="38" t="s">
        <v>203</v>
      </c>
      <c r="B176" s="38"/>
      <c r="C176" s="38"/>
      <c r="D176" s="38"/>
      <c r="E176" s="38"/>
      <c r="F176" s="38"/>
      <c r="G176" s="38"/>
      <c r="H176" s="38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125.57</v>
      </c>
      <c r="H177" s="3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125.57</v>
      </c>
      <c r="H178" s="9"/>
    </row>
    <row r="179" spans="1:8" ht="11.25" customHeight="1" x14ac:dyDescent="0.2">
      <c r="A179" s="38" t="s">
        <v>206</v>
      </c>
      <c r="B179" s="38"/>
      <c r="C179" s="38"/>
      <c r="D179" s="38"/>
      <c r="E179" s="38"/>
      <c r="F179" s="38"/>
      <c r="G179" s="38"/>
      <c r="H179" s="38"/>
    </row>
    <row r="180" spans="1:8" ht="11.25" customHeight="1" x14ac:dyDescent="0.2">
      <c r="A180" s="38" t="s">
        <v>53</v>
      </c>
      <c r="B180" s="38"/>
      <c r="C180" s="38"/>
      <c r="D180" s="38"/>
      <c r="E180" s="38"/>
      <c r="F180" s="38"/>
      <c r="G180" s="38"/>
      <c r="H180" s="38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40.25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40.25</v>
      </c>
      <c r="H184" s="9"/>
    </row>
    <row r="185" spans="1:8" ht="11.25" customHeight="1" x14ac:dyDescent="0.2">
      <c r="A185" s="38" t="s">
        <v>211</v>
      </c>
      <c r="B185" s="38"/>
      <c r="C185" s="38"/>
      <c r="D185" s="38"/>
      <c r="E185" s="38"/>
      <c r="F185" s="38"/>
      <c r="G185" s="38"/>
      <c r="H185" s="38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12.12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6.08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18.2</v>
      </c>
      <c r="H193" s="9"/>
    </row>
    <row r="194" spans="1:8" ht="11.25" customHeight="1" x14ac:dyDescent="0.2">
      <c r="A194" s="38" t="s">
        <v>221</v>
      </c>
      <c r="B194" s="38"/>
      <c r="C194" s="38"/>
      <c r="D194" s="38"/>
      <c r="E194" s="38"/>
      <c r="F194" s="38"/>
      <c r="G194" s="38"/>
      <c r="H194" s="38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3289.74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1" workbookViewId="0">
      <selection activeCell="A217" sqref="A217"/>
    </sheetView>
  </sheetViews>
  <sheetFormatPr defaultRowHeight="11.25" x14ac:dyDescent="0.2"/>
  <cols>
    <col min="1" max="1" width="48" style="4" customWidth="1"/>
    <col min="2" max="16384" width="9.140625" style="4"/>
  </cols>
  <sheetData>
    <row r="1" spans="1:9" s="1" customFormat="1" ht="14.25" customHeight="1" x14ac:dyDescent="0.25">
      <c r="A1" s="5" t="s">
        <v>240</v>
      </c>
    </row>
    <row r="2" spans="1:9" s="1" customFormat="1" ht="12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9" ht="11.25" customHeight="1" x14ac:dyDescent="0.2">
      <c r="A3" s="14" t="s">
        <v>1</v>
      </c>
      <c r="B3" s="6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25" t="s">
        <v>241</v>
      </c>
      <c r="B4" s="15"/>
      <c r="C4" s="15"/>
      <c r="D4" s="14"/>
      <c r="E4" s="14"/>
      <c r="F4" s="14"/>
      <c r="G4" s="14">
        <v>348.96</v>
      </c>
      <c r="H4" s="14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232.6</v>
      </c>
      <c r="F6" s="3">
        <v>2.42</v>
      </c>
      <c r="G6" s="3">
        <f t="shared" ref="G6:G25" si="0">ROUND(E6*F6*B6/1000,2)</f>
        <v>168.87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232.6</v>
      </c>
      <c r="F7" s="3">
        <v>3.42</v>
      </c>
      <c r="G7" s="3">
        <f t="shared" si="0"/>
        <v>9.5500000000000007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1744.4</v>
      </c>
      <c r="F8" s="3">
        <v>2.11</v>
      </c>
      <c r="G8" s="3">
        <f t="shared" si="0"/>
        <v>191.4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1744.4</v>
      </c>
      <c r="F9" s="3">
        <v>2.69</v>
      </c>
      <c r="G9" s="3">
        <f t="shared" si="0"/>
        <v>56.31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184</v>
      </c>
      <c r="F14" s="3">
        <v>8.8699999999999992</v>
      </c>
      <c r="G14" s="3">
        <f t="shared" si="0"/>
        <v>1.63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9403</v>
      </c>
      <c r="F15" s="3">
        <v>2.95</v>
      </c>
      <c r="G15" s="3">
        <f t="shared" si="0"/>
        <v>27.74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318</v>
      </c>
      <c r="F16" s="3">
        <v>1.83</v>
      </c>
      <c r="G16" s="3">
        <f t="shared" si="0"/>
        <v>0.57999999999999996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13.3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1134</v>
      </c>
      <c r="F25" s="3">
        <v>2.15</v>
      </c>
      <c r="G25" s="3">
        <f t="shared" si="0"/>
        <v>4.88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18.309999999999999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900</v>
      </c>
      <c r="F32" s="3">
        <v>1.77</v>
      </c>
      <c r="G32" s="3">
        <f t="shared" ref="G32:G33" si="1">ROUND(E32*F32*B32/1000,2)</f>
        <v>1.59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900</v>
      </c>
      <c r="F33" s="3">
        <v>1.77</v>
      </c>
      <c r="G33" s="3">
        <f t="shared" si="1"/>
        <v>1.59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24</v>
      </c>
      <c r="F35" s="3">
        <v>8.7899999999999991</v>
      </c>
      <c r="G35" s="3">
        <f t="shared" ref="G35:G36" si="2">ROUND(E35*F35*B35/1000,2)</f>
        <v>77.209999999999994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6">
        <f>SUM(G6:G36)</f>
        <v>739.4000000000002</v>
      </c>
      <c r="H37" s="16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2.2999999999999998</v>
      </c>
      <c r="F39" s="3">
        <v>198.3</v>
      </c>
      <c r="G39" s="3">
        <f t="shared" ref="G39" si="3">ROUND(E39*F39*B39/1000,2)</f>
        <v>166.93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2.2999999999999998</v>
      </c>
      <c r="F41" s="3">
        <v>243.98</v>
      </c>
      <c r="G41" s="3">
        <f t="shared" ref="G41" si="4">ROUND(E41*F41*B41/1000,2)</f>
        <v>205.38</v>
      </c>
      <c r="H41" s="3"/>
    </row>
    <row r="42" spans="1:8" s="10" customFormat="1" ht="11.25" customHeight="1" x14ac:dyDescent="0.2">
      <c r="A42" s="19" t="s">
        <v>62</v>
      </c>
      <c r="B42" s="20"/>
      <c r="C42" s="20"/>
      <c r="D42" s="20"/>
      <c r="E42" s="20"/>
      <c r="F42" s="21"/>
      <c r="G42" s="16">
        <f>SUM(G39:G41)</f>
        <v>372.31</v>
      </c>
      <c r="H42" s="16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0.73</v>
      </c>
      <c r="F44" s="3">
        <v>537.61</v>
      </c>
      <c r="G44" s="3">
        <f t="shared" ref="G44" si="5">ROUND(E44*F44*B44/1000,2)</f>
        <v>143.63999999999999</v>
      </c>
      <c r="H44" s="3"/>
    </row>
    <row r="45" spans="1:8" s="10" customFormat="1" ht="11.25" customHeight="1" x14ac:dyDescent="0.2">
      <c r="A45" s="19" t="s">
        <v>65</v>
      </c>
      <c r="B45" s="20"/>
      <c r="C45" s="20"/>
      <c r="D45" s="20"/>
      <c r="E45" s="20"/>
      <c r="F45" s="21"/>
      <c r="G45" s="16">
        <f>SUM(G44)</f>
        <v>143.63999999999999</v>
      </c>
      <c r="H45" s="16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4.72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9.91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8.9600000000000009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18.87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17.170000000000002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18.87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27.17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27.36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29.25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9.43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44.34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27.17</v>
      </c>
      <c r="H108" s="3"/>
    </row>
    <row r="109" spans="1:8" s="10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6">
        <f>SUM(G49:G108)</f>
        <v>266.81</v>
      </c>
      <c r="H109" s="16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47.17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37.74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4.72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36.24</v>
      </c>
      <c r="G120" s="31">
        <v>36.24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32.729999999999997</v>
      </c>
      <c r="G121" s="3">
        <v>32.729999999999997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11.6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64.34</v>
      </c>
      <c r="G125" s="31">
        <v>64.34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8.1199999999999992</v>
      </c>
      <c r="G126" s="31">
        <v>8.1199999999999992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24.15</v>
      </c>
      <c r="G127" s="31">
        <v>24.15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66.040000000000006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46.23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56.61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48.12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28.3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8.49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10.38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1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4.72</v>
      </c>
      <c r="H154" s="3"/>
    </row>
    <row r="155" spans="1:8" s="10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6">
        <f>SUM(G112:G154)</f>
        <v>600.19000000000005</v>
      </c>
      <c r="H155" s="16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186.86</v>
      </c>
      <c r="G157" s="31">
        <f t="shared" ref="G157" si="6">ROUND(E157*F157*B157/1000,2)</f>
        <v>410.34</v>
      </c>
      <c r="H157" s="3" t="s">
        <v>156</v>
      </c>
    </row>
    <row r="158" spans="1:8" s="10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6">
        <f>SUM(G157)</f>
        <v>410.34</v>
      </c>
      <c r="H158" s="16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31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3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7">
        <f>SUM(G160:G162)</f>
        <v>367.78</v>
      </c>
      <c r="H163" s="17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16.420000000000002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9" t="s">
        <v>193</v>
      </c>
      <c r="B168" s="20"/>
      <c r="C168" s="20"/>
      <c r="D168" s="20"/>
      <c r="E168" s="20"/>
      <c r="F168" s="21"/>
      <c r="G168" s="16">
        <f>SUM(G165:G167)</f>
        <v>16.420000000000002</v>
      </c>
      <c r="H168" s="1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9" t="s">
        <v>197</v>
      </c>
      <c r="B172" s="20"/>
      <c r="C172" s="20"/>
      <c r="D172" s="20"/>
      <c r="E172" s="20"/>
      <c r="F172" s="21"/>
      <c r="G172" s="16">
        <f>SUM(G170:G171)</f>
        <v>0</v>
      </c>
      <c r="H172" s="1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1">
        <v>39.51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21.48</v>
      </c>
      <c r="H175" s="3" t="s">
        <v>200</v>
      </c>
    </row>
    <row r="176" spans="1:8" s="10" customFormat="1" ht="11.25" customHeight="1" x14ac:dyDescent="0.2">
      <c r="A176" s="19" t="s">
        <v>202</v>
      </c>
      <c r="B176" s="20"/>
      <c r="C176" s="20"/>
      <c r="D176" s="20"/>
      <c r="E176" s="20"/>
      <c r="F176" s="21"/>
      <c r="G176" s="16">
        <f>SUM(G174:G175)</f>
        <v>60.989999999999995</v>
      </c>
      <c r="H176" s="1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v>121.48</v>
      </c>
      <c r="H178" s="3"/>
    </row>
    <row r="179" spans="1:8" s="10" customFormat="1" ht="11.25" customHeight="1" x14ac:dyDescent="0.2">
      <c r="A179" s="19" t="s">
        <v>205</v>
      </c>
      <c r="B179" s="20"/>
      <c r="C179" s="20"/>
      <c r="D179" s="20"/>
      <c r="E179" s="20"/>
      <c r="F179" s="21"/>
      <c r="G179" s="16">
        <f>SUM(G178)</f>
        <v>121.48</v>
      </c>
      <c r="H179" s="1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v>21.95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9" t="s">
        <v>210</v>
      </c>
      <c r="B185" s="20"/>
      <c r="C185" s="20"/>
      <c r="D185" s="20"/>
      <c r="E185" s="20"/>
      <c r="F185" s="21"/>
      <c r="G185" s="16">
        <f>SUM(G182:G184)</f>
        <v>21.95</v>
      </c>
      <c r="H185" s="1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1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1">
        <v>6.44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9" t="s">
        <v>220</v>
      </c>
      <c r="B194" s="20"/>
      <c r="C194" s="20"/>
      <c r="D194" s="20"/>
      <c r="E194" s="20"/>
      <c r="F194" s="21"/>
      <c r="G194" s="16">
        <f>SUM(G187:G193)</f>
        <v>19.29</v>
      </c>
      <c r="H194" s="1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9" t="s">
        <v>237</v>
      </c>
      <c r="B206" s="20"/>
      <c r="C206" s="20"/>
      <c r="D206" s="20"/>
      <c r="E206" s="20"/>
      <c r="F206" s="21"/>
      <c r="G206" s="16">
        <f>SUM(G196:G205)</f>
        <v>0</v>
      </c>
      <c r="H206" s="16"/>
    </row>
    <row r="207" spans="1:8" s="10" customFormat="1" ht="11.25" customHeight="1" x14ac:dyDescent="0.2">
      <c r="A207" s="19" t="s">
        <v>238</v>
      </c>
      <c r="B207" s="20"/>
      <c r="C207" s="20"/>
      <c r="D207" s="20"/>
      <c r="E207" s="20"/>
      <c r="F207" s="21"/>
      <c r="G207" s="16">
        <f>G37+G42+G45+G109+G155+G158+G163+G168+G172+G176+G179+G185+G194+G206+G4</f>
        <v>3489.56</v>
      </c>
      <c r="H207" s="16"/>
    </row>
    <row r="209" spans="1:8" hidden="1" x14ac:dyDescent="0.2">
      <c r="E209" s="4" t="s">
        <v>242</v>
      </c>
      <c r="F209" s="4">
        <f>(25.51*6+26.53*6)/12</f>
        <v>26.02</v>
      </c>
      <c r="G209" s="26">
        <f>G207*1000/F210/12</f>
        <v>26.019977511132584</v>
      </c>
      <c r="H209" s="27">
        <f>F209/G209</f>
        <v>1.0000008642923464</v>
      </c>
    </row>
    <row r="210" spans="1:8" hidden="1" x14ac:dyDescent="0.2">
      <c r="E210" s="4" t="s">
        <v>243</v>
      </c>
      <c r="F210" s="28">
        <v>11175.9</v>
      </c>
      <c r="G210" s="29">
        <f>F210*F209*12/1000</f>
        <v>3489.5630159999996</v>
      </c>
    </row>
    <row r="211" spans="1:8" hidden="1" x14ac:dyDescent="0.2">
      <c r="G211" s="26"/>
    </row>
    <row r="212" spans="1:8" hidden="1" x14ac:dyDescent="0.2">
      <c r="F212" s="4" t="s">
        <v>244</v>
      </c>
      <c r="G212" s="26">
        <f>G210-G207</f>
        <v>3.0159999996612896E-3</v>
      </c>
      <c r="H212" s="30">
        <f>G214-G207</f>
        <v>-348.95328560000007</v>
      </c>
    </row>
    <row r="213" spans="1:8" hidden="1" x14ac:dyDescent="0.2">
      <c r="G213" s="26"/>
    </row>
    <row r="214" spans="1:8" hidden="1" x14ac:dyDescent="0.2">
      <c r="G214" s="26">
        <f>G210*0.9</f>
        <v>3140.6067143999999</v>
      </c>
    </row>
    <row r="215" spans="1:8" hidden="1" x14ac:dyDescent="0.2">
      <c r="F215" s="4" t="s">
        <v>245</v>
      </c>
      <c r="G215" s="29">
        <f>G210*0.1</f>
        <v>348.95630159999996</v>
      </c>
    </row>
    <row r="216" spans="1:8" hidden="1" x14ac:dyDescent="0.2">
      <c r="G216" s="26">
        <f>SUM(G214:G215)</f>
        <v>3489.5630160000001</v>
      </c>
    </row>
    <row r="219" spans="1:8" x14ac:dyDescent="0.2">
      <c r="A219" s="36" t="s">
        <v>246</v>
      </c>
      <c r="B219" s="36"/>
      <c r="C219" s="36"/>
      <c r="D219" s="36"/>
      <c r="E219" s="36"/>
      <c r="F219" s="36"/>
      <c r="G219" s="3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F6" sqref="F6:F44"/>
    </sheetView>
  </sheetViews>
  <sheetFormatPr defaultRowHeight="11.25" customHeight="1" x14ac:dyDescent="0.2"/>
  <cols>
    <col min="1" max="1" width="48" style="4" customWidth="1"/>
    <col min="2" max="16384" width="9.140625" style="4"/>
  </cols>
  <sheetData>
    <row r="1" spans="1:8" s="1" customFormat="1" ht="15.75" x14ac:dyDescent="0.25">
      <c r="A1" s="5" t="s">
        <v>248</v>
      </c>
    </row>
    <row r="2" spans="1:8" s="1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ht="11.25" customHeight="1" x14ac:dyDescent="0.2">
      <c r="A3" s="32" t="s">
        <v>1</v>
      </c>
      <c r="B3" s="6" t="s">
        <v>2</v>
      </c>
      <c r="C3" s="8"/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</row>
    <row r="4" spans="1:8" ht="11.25" customHeight="1" x14ac:dyDescent="0.2">
      <c r="A4" s="25" t="s">
        <v>241</v>
      </c>
      <c r="B4" s="33"/>
      <c r="C4" s="33"/>
      <c r="D4" s="32"/>
      <c r="E4" s="32"/>
      <c r="F4" s="32"/>
      <c r="G4" s="32">
        <f>348.96-38.33</f>
        <v>310.63</v>
      </c>
      <c r="H4" s="3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232.6</v>
      </c>
      <c r="F6" s="44">
        <v>2.65</v>
      </c>
      <c r="G6" s="3">
        <f t="shared" ref="G6:G25" si="0">ROUND(E6*F6*B6/1000,2)</f>
        <v>184.92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232.6</v>
      </c>
      <c r="F7" s="44">
        <v>3.78</v>
      </c>
      <c r="G7" s="3">
        <f t="shared" si="0"/>
        <v>10.55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1744.4</v>
      </c>
      <c r="F8" s="44">
        <v>2.3199999999999998</v>
      </c>
      <c r="G8" s="3">
        <f t="shared" si="0"/>
        <v>210.44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1744.4</v>
      </c>
      <c r="F9" s="44">
        <v>2.98</v>
      </c>
      <c r="G9" s="3">
        <f t="shared" si="0"/>
        <v>62.38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44">
        <v>3.58</v>
      </c>
      <c r="G10" s="3">
        <f t="shared" si="0"/>
        <v>109.55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44">
        <v>22.39</v>
      </c>
      <c r="G11" s="3">
        <f t="shared" si="0"/>
        <v>59.38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44">
        <v>3.81</v>
      </c>
      <c r="G12" s="3">
        <f t="shared" si="0"/>
        <v>18.059999999999999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44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184</v>
      </c>
      <c r="F14" s="44">
        <v>9.76</v>
      </c>
      <c r="G14" s="44">
        <f t="shared" si="0"/>
        <v>1.8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9403</v>
      </c>
      <c r="F15" s="44">
        <v>3.25</v>
      </c>
      <c r="G15" s="3">
        <f t="shared" si="0"/>
        <v>30.56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318</v>
      </c>
      <c r="F16" s="44">
        <v>2.0299999999999998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44">
        <v>4.75</v>
      </c>
      <c r="G17" s="3">
        <f t="shared" si="0"/>
        <v>0.39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13.3</v>
      </c>
      <c r="F18" s="44">
        <v>4.7300000000000004</v>
      </c>
      <c r="G18" s="3">
        <f t="shared" si="0"/>
        <v>0.13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44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44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44">
        <v>2.92</v>
      </c>
      <c r="G21" s="44">
        <f t="shared" si="0"/>
        <v>0.3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44">
        <v>5.87</v>
      </c>
      <c r="G22" s="44">
        <f t="shared" si="0"/>
        <v>0.3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44">
        <v>2.92</v>
      </c>
      <c r="G23" s="44">
        <f t="shared" si="0"/>
        <v>0.3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44">
        <v>2.37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1134</v>
      </c>
      <c r="F25" s="44">
        <v>2.3199999999999998</v>
      </c>
      <c r="G25" s="3">
        <f t="shared" si="0"/>
        <v>5.26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45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44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44">
        <v>50.76</v>
      </c>
      <c r="G28" s="44">
        <f t="shared" ref="G28" si="1">ROUND(E28*F28*B28/1000,2)</f>
        <v>0.3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45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44">
        <v>8.6999999999999993</v>
      </c>
      <c r="G30" s="3">
        <v>18.309999999999999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44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900</v>
      </c>
      <c r="F32" s="44">
        <v>1.91</v>
      </c>
      <c r="G32" s="3">
        <f t="shared" ref="G32:G33" si="2">ROUND(E32*F32*B32/1000,2)</f>
        <v>1.72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900</v>
      </c>
      <c r="F33" s="44">
        <v>1.91</v>
      </c>
      <c r="G33" s="3">
        <f t="shared" si="2"/>
        <v>1.72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45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24</v>
      </c>
      <c r="F35" s="44">
        <v>9.6199999999999992</v>
      </c>
      <c r="G35" s="3">
        <f t="shared" ref="G35:G36" si="3">ROUND(E35*F35*B35/1000,2)</f>
        <v>84.5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44">
        <v>4.2</v>
      </c>
      <c r="G36" s="3">
        <f t="shared" si="3"/>
        <v>7.86</v>
      </c>
      <c r="H36" s="3"/>
    </row>
    <row r="37" spans="1:8" s="10" customFormat="1" ht="11.25" customHeight="1" x14ac:dyDescent="0.2">
      <c r="A37" s="19" t="s">
        <v>56</v>
      </c>
      <c r="B37" s="20"/>
      <c r="C37" s="20"/>
      <c r="D37" s="20"/>
      <c r="E37" s="20"/>
      <c r="F37" s="8"/>
      <c r="G37" s="34">
        <f>SUM(G6:G36)</f>
        <v>809.4199999999995</v>
      </c>
      <c r="H37" s="3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8">
        <v>153.35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46">
        <v>2.2999999999999998</v>
      </c>
      <c r="F41" s="46">
        <v>257.07</v>
      </c>
      <c r="G41" s="48">
        <f t="shared" ref="G41" si="4">ROUND(E41*F41*B41/1000,2)</f>
        <v>216.4</v>
      </c>
      <c r="H41" s="3"/>
    </row>
    <row r="42" spans="1:8" s="10" customFormat="1" ht="11.25" customHeight="1" x14ac:dyDescent="0.2">
      <c r="A42" s="19" t="s">
        <v>62</v>
      </c>
      <c r="B42" s="20"/>
      <c r="C42" s="20"/>
      <c r="D42" s="20"/>
      <c r="E42" s="20"/>
      <c r="F42" s="8"/>
      <c r="G42" s="34">
        <f>SUM(G39:G41)</f>
        <v>369.75</v>
      </c>
      <c r="H42" s="3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52">
        <f>ROUND(G44/F44/B44*1000,3)</f>
        <v>0.73</v>
      </c>
      <c r="F44" s="3">
        <v>536</v>
      </c>
      <c r="G44" s="48">
        <v>143.16</v>
      </c>
      <c r="H44" s="3"/>
    </row>
    <row r="45" spans="1:8" s="10" customFormat="1" ht="11.25" customHeight="1" x14ac:dyDescent="0.2">
      <c r="A45" s="19" t="s">
        <v>65</v>
      </c>
      <c r="B45" s="20"/>
      <c r="C45" s="20"/>
      <c r="D45" s="20"/>
      <c r="E45" s="20"/>
      <c r="F45" s="21"/>
      <c r="G45" s="34">
        <f>SUM(G44)</f>
        <v>143.16</v>
      </c>
      <c r="H45" s="3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19.87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0.39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47" t="s">
        <v>250</v>
      </c>
      <c r="B64" s="48"/>
      <c r="C64" s="48"/>
      <c r="D64" s="48"/>
      <c r="E64" s="48"/>
      <c r="F64" s="48"/>
      <c r="G64" s="48">
        <v>7.52</v>
      </c>
      <c r="H64" s="48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9.91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8.9600000000000009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4.72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18.87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17.170000000000002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4.53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4.91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18.87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27.17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27.36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29.25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5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4.43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9.43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44.34-44.34</f>
        <v>0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f>27.17-27.17</f>
        <v>0</v>
      </c>
      <c r="H109" s="3"/>
    </row>
    <row r="110" spans="1:8" s="10" customFormat="1" ht="11.25" customHeight="1" x14ac:dyDescent="0.2">
      <c r="A110" s="19" t="s">
        <v>135</v>
      </c>
      <c r="B110" s="20"/>
      <c r="C110" s="20"/>
      <c r="D110" s="20"/>
      <c r="E110" s="20"/>
      <c r="F110" s="21"/>
      <c r="G110" s="34">
        <f>SUM(G49:G109)</f>
        <v>218.36</v>
      </c>
      <c r="H110" s="34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47.17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37.74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4.72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33.15</v>
      </c>
      <c r="G121" s="48">
        <v>33.15</v>
      </c>
      <c r="H121" s="3" t="s">
        <v>126</v>
      </c>
    </row>
    <row r="122" spans="1:11" ht="11.25" customHeight="1" x14ac:dyDescent="0.2">
      <c r="A122" s="3" t="s">
        <v>146</v>
      </c>
      <c r="B122" s="3">
        <v>1</v>
      </c>
      <c r="C122" s="3" t="s">
        <v>126</v>
      </c>
      <c r="D122" s="3" t="s">
        <v>71</v>
      </c>
      <c r="E122" s="3">
        <v>1000</v>
      </c>
      <c r="F122" s="3">
        <v>32.729999999999997</v>
      </c>
      <c r="G122" s="3">
        <v>32.729999999999997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4.91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4.53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48">
        <v>12.07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>G126</f>
        <v>63.83</v>
      </c>
      <c r="G126" s="48">
        <v>63.83</v>
      </c>
      <c r="H126" s="3"/>
      <c r="I126" s="4">
        <v>0.66600000000000004</v>
      </c>
      <c r="J126" s="30">
        <f>K126*I126</f>
        <v>63.829440000000005</v>
      </c>
      <c r="K126" s="4">
        <v>95.84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f t="shared" ref="F127:F128" si="5">G127</f>
        <v>8.0500000000000007</v>
      </c>
      <c r="G127" s="48">
        <v>8.0500000000000007</v>
      </c>
      <c r="H127" s="50">
        <f>G127+G128</f>
        <v>32.010000000000005</v>
      </c>
      <c r="I127" s="4">
        <v>8.4000000000000005E-2</v>
      </c>
      <c r="J127" s="30">
        <f>K126*I127</f>
        <v>8.0505600000000008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">
        <f t="shared" si="5"/>
        <v>23.96</v>
      </c>
      <c r="G128" s="48">
        <v>23.96</v>
      </c>
      <c r="H128" s="51"/>
      <c r="I128" s="4">
        <v>0.25</v>
      </c>
      <c r="J128" s="30">
        <f>K126*I128</f>
        <v>23.96</v>
      </c>
    </row>
    <row r="129" spans="1:10" ht="11.25" customHeight="1" x14ac:dyDescent="0.2">
      <c r="A129" s="3" t="s">
        <v>153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5</v>
      </c>
      <c r="H129" s="3" t="s">
        <v>126</v>
      </c>
      <c r="J129" s="4">
        <f>SUM(J126:J128)</f>
        <v>95.84</v>
      </c>
    </row>
    <row r="130" spans="1:10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66.040000000000006</v>
      </c>
      <c r="H132" s="3" t="s">
        <v>126</v>
      </c>
    </row>
    <row r="133" spans="1:10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46.23</v>
      </c>
      <c r="H133" s="3" t="s">
        <v>126</v>
      </c>
    </row>
    <row r="134" spans="1:10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56.61</v>
      </c>
      <c r="H134" s="3" t="s">
        <v>126</v>
      </c>
    </row>
    <row r="135" spans="1:10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48.12</v>
      </c>
      <c r="H135" s="3" t="s">
        <v>126</v>
      </c>
    </row>
    <row r="136" spans="1:10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28.3</v>
      </c>
      <c r="H136" s="3" t="s">
        <v>126</v>
      </c>
    </row>
    <row r="137" spans="1:10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8.49</v>
      </c>
      <c r="H137" s="3" t="s">
        <v>126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10.38</v>
      </c>
      <c r="H139" s="3"/>
    </row>
    <row r="140" spans="1:10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48">
        <v>21.75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48">
        <v>3.03</v>
      </c>
      <c r="H146" s="3"/>
      <c r="I146" s="4">
        <v>1010.61</v>
      </c>
      <c r="J146" s="49">
        <v>3</v>
      </c>
      <c r="K146" s="4">
        <f>I146*J146/1000</f>
        <v>3.0318299999999998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28.3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4.72</v>
      </c>
      <c r="H155" s="3"/>
    </row>
    <row r="156" spans="1:11" s="10" customFormat="1" ht="11.25" customHeight="1" x14ac:dyDescent="0.2">
      <c r="A156" s="19" t="s">
        <v>180</v>
      </c>
      <c r="B156" s="20"/>
      <c r="C156" s="20"/>
      <c r="D156" s="20"/>
      <c r="E156" s="20"/>
      <c r="F156" s="21"/>
      <c r="G156" s="34">
        <f>SUM(G113:G155)</f>
        <v>599.82999999999993</v>
      </c>
      <c r="H156" s="34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6</v>
      </c>
      <c r="F158" s="3">
        <f>ROUND(G158/E158/B158*1000,2)</f>
        <v>187.72</v>
      </c>
      <c r="G158" s="48">
        <v>412.24</v>
      </c>
      <c r="H158" s="3" t="s">
        <v>156</v>
      </c>
    </row>
    <row r="159" spans="1:11" s="10" customFormat="1" ht="11.25" customHeight="1" x14ac:dyDescent="0.2">
      <c r="A159" s="19" t="s">
        <v>183</v>
      </c>
      <c r="B159" s="20"/>
      <c r="C159" s="20"/>
      <c r="D159" s="20"/>
      <c r="E159" s="20"/>
      <c r="F159" s="21"/>
      <c r="G159" s="34">
        <f>SUM(G158)</f>
        <v>412.24</v>
      </c>
      <c r="H159" s="34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3</v>
      </c>
      <c r="F162" s="3">
        <f>ROUND(G162/E162/B162*1000,2)</f>
        <v>10243.89</v>
      </c>
      <c r="G162" s="48">
        <v>368.78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3" customFormat="1" ht="11.25" customHeight="1" x14ac:dyDescent="0.2">
      <c r="A164" s="22" t="s">
        <v>188</v>
      </c>
      <c r="B164" s="23"/>
      <c r="C164" s="23"/>
      <c r="D164" s="23"/>
      <c r="E164" s="23"/>
      <c r="F164" s="24"/>
      <c r="G164" s="35">
        <f>SUM(G161:G163)</f>
        <v>368.78</v>
      </c>
      <c r="H164" s="35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48">
        <v>16.420000000000002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9" t="s">
        <v>193</v>
      </c>
      <c r="B169" s="20"/>
      <c r="C169" s="20"/>
      <c r="D169" s="20"/>
      <c r="E169" s="20"/>
      <c r="F169" s="21"/>
      <c r="G169" s="34">
        <f>SUM(G166:G168)</f>
        <v>16.420000000000002</v>
      </c>
      <c r="H169" s="34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9" t="s">
        <v>197</v>
      </c>
      <c r="B173" s="20"/>
      <c r="C173" s="20"/>
      <c r="D173" s="20"/>
      <c r="E173" s="20"/>
      <c r="F173" s="21"/>
      <c r="G173" s="34">
        <f>SUM(G171:G172)</f>
        <v>0</v>
      </c>
      <c r="H173" s="34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48">
        <v>39.51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21.48</v>
      </c>
      <c r="H176" s="3" t="s">
        <v>200</v>
      </c>
    </row>
    <row r="177" spans="1:8" s="10" customFormat="1" ht="11.25" customHeight="1" x14ac:dyDescent="0.2">
      <c r="A177" s="19" t="s">
        <v>202</v>
      </c>
      <c r="B177" s="20"/>
      <c r="C177" s="20"/>
      <c r="D177" s="20"/>
      <c r="E177" s="20"/>
      <c r="F177" s="21"/>
      <c r="G177" s="34">
        <f>SUM(G175:G176)</f>
        <v>60.989999999999995</v>
      </c>
      <c r="H177" s="34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48">
        <v>129.06</v>
      </c>
      <c r="H179" s="3"/>
    </row>
    <row r="180" spans="1:8" s="10" customFormat="1" ht="11.25" customHeight="1" x14ac:dyDescent="0.2">
      <c r="A180" s="19" t="s">
        <v>205</v>
      </c>
      <c r="B180" s="20"/>
      <c r="C180" s="20"/>
      <c r="D180" s="20"/>
      <c r="E180" s="20"/>
      <c r="F180" s="21"/>
      <c r="G180" s="34">
        <f>SUM(G179)</f>
        <v>129.06</v>
      </c>
      <c r="H180" s="34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48">
        <v>18.45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9" t="s">
        <v>210</v>
      </c>
      <c r="B186" s="20"/>
      <c r="C186" s="20"/>
      <c r="D186" s="20"/>
      <c r="E186" s="20"/>
      <c r="F186" s="21"/>
      <c r="G186" s="34">
        <f>SUM(G183:G185)</f>
        <v>18.45</v>
      </c>
      <c r="H186" s="34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48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131</v>
      </c>
      <c r="D189" s="3" t="s">
        <v>71</v>
      </c>
      <c r="E189" s="3">
        <v>0</v>
      </c>
      <c r="F189" s="3">
        <v>0</v>
      </c>
      <c r="G189" s="48">
        <v>4.0599999999999996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47" t="s">
        <v>249</v>
      </c>
      <c r="B191" s="47"/>
      <c r="C191" s="47"/>
      <c r="D191" s="47"/>
      <c r="E191" s="47"/>
      <c r="F191" s="47"/>
      <c r="G191" s="47">
        <v>28.41</v>
      </c>
      <c r="H191" s="47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9" t="s">
        <v>220</v>
      </c>
      <c r="B195" s="20"/>
      <c r="C195" s="20"/>
      <c r="D195" s="20"/>
      <c r="E195" s="20"/>
      <c r="F195" s="21"/>
      <c r="G195" s="34">
        <f>SUM(G188:G194)</f>
        <v>32.47</v>
      </c>
      <c r="H195" s="34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19" t="s">
        <v>237</v>
      </c>
      <c r="B207" s="20"/>
      <c r="C207" s="20"/>
      <c r="D207" s="20"/>
      <c r="E207" s="20"/>
      <c r="F207" s="21"/>
      <c r="G207" s="34">
        <f>SUM(G197:G206)</f>
        <v>0</v>
      </c>
      <c r="H207" s="34"/>
    </row>
    <row r="208" spans="1:8" s="10" customFormat="1" ht="11.25" customHeight="1" x14ac:dyDescent="0.2">
      <c r="A208" s="19" t="s">
        <v>238</v>
      </c>
      <c r="B208" s="20"/>
      <c r="C208" s="20"/>
      <c r="D208" s="20"/>
      <c r="E208" s="20"/>
      <c r="F208" s="21"/>
      <c r="G208" s="34">
        <f>G37+G42+G45+G110+G156+G159+G164+G169+G173+G177+G180+G186+G195+G207+G4</f>
        <v>3489.5599999999986</v>
      </c>
      <c r="H208" s="34"/>
    </row>
    <row r="210" spans="1:8" ht="11.25" customHeight="1" x14ac:dyDescent="0.2">
      <c r="E210" s="4" t="s">
        <v>242</v>
      </c>
      <c r="F210" s="4">
        <f>(25.51*6+26.53*6)/12</f>
        <v>26.02</v>
      </c>
      <c r="G210" s="26">
        <f>G208*1000/F211/12</f>
        <v>26.019977511132577</v>
      </c>
      <c r="H210" s="27">
        <f>F210/G210</f>
        <v>1.0000008642923466</v>
      </c>
    </row>
    <row r="211" spans="1:8" ht="11.25" customHeight="1" x14ac:dyDescent="0.2">
      <c r="E211" s="4" t="s">
        <v>243</v>
      </c>
      <c r="F211" s="28">
        <v>11175.9</v>
      </c>
      <c r="G211" s="29">
        <f>F211*F210*12/1000</f>
        <v>3489.5630159999996</v>
      </c>
    </row>
    <row r="212" spans="1:8" ht="11.25" customHeight="1" x14ac:dyDescent="0.2">
      <c r="G212" s="26"/>
    </row>
    <row r="213" spans="1:8" ht="11.25" customHeight="1" x14ac:dyDescent="0.2">
      <c r="F213" s="4" t="s">
        <v>244</v>
      </c>
      <c r="G213" s="26">
        <f>G211-G208</f>
        <v>3.0160000010255317E-3</v>
      </c>
      <c r="H213" s="30">
        <f>G215-G208</f>
        <v>-348.95328559999871</v>
      </c>
    </row>
    <row r="214" spans="1:8" ht="11.25" customHeight="1" x14ac:dyDescent="0.2">
      <c r="G214" s="26"/>
    </row>
    <row r="215" spans="1:8" ht="11.25" customHeight="1" x14ac:dyDescent="0.2">
      <c r="G215" s="26">
        <f>G211*0.9</f>
        <v>3140.6067143999999</v>
      </c>
    </row>
    <row r="216" spans="1:8" ht="11.25" customHeight="1" x14ac:dyDescent="0.2">
      <c r="F216" s="4" t="s">
        <v>245</v>
      </c>
      <c r="G216" s="29">
        <f>G211*0.1</f>
        <v>348.95630159999996</v>
      </c>
    </row>
    <row r="217" spans="1:8" ht="11.25" customHeight="1" x14ac:dyDescent="0.2">
      <c r="G217" s="26">
        <f>SUM(G215:G216)</f>
        <v>3489.5630160000001</v>
      </c>
    </row>
    <row r="220" spans="1:8" ht="11.25" customHeight="1" x14ac:dyDescent="0.2">
      <c r="A220" s="36"/>
      <c r="B220" s="36"/>
      <c r="C220" s="36"/>
      <c r="D220" s="36"/>
      <c r="E220" s="36"/>
      <c r="F220" s="36"/>
      <c r="G220" s="36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2017-02-16T11:22:10Z</dcterms:modified>
</cp:coreProperties>
</file>