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98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4" i="3" l="1"/>
  <c r="G109" i="3"/>
  <c r="G86" i="3"/>
  <c r="G78" i="3"/>
  <c r="G110" i="3" s="1"/>
  <c r="G28" i="3"/>
  <c r="F127" i="3"/>
  <c r="F128" i="3"/>
  <c r="H127" i="3"/>
  <c r="F126" i="3"/>
  <c r="K146" i="3"/>
  <c r="J128" i="3"/>
  <c r="J127" i="3"/>
  <c r="J126" i="3"/>
  <c r="J129" i="3" s="1"/>
  <c r="F210" i="3"/>
  <c r="G207" i="3"/>
  <c r="G195" i="3"/>
  <c r="G186" i="3"/>
  <c r="G180" i="3"/>
  <c r="G177" i="3"/>
  <c r="G173" i="3"/>
  <c r="G169" i="3"/>
  <c r="G156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G157" i="2"/>
  <c r="G215" i="3" l="1"/>
  <c r="G216" i="3"/>
  <c r="G161" i="2"/>
  <c r="G163" i="2" s="1"/>
  <c r="G158" i="2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7" i="3" l="1"/>
  <c r="G207" i="2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9" i="2" l="1"/>
  <c r="H209" i="2" s="1"/>
  <c r="G214" i="2"/>
  <c r="G215" i="2"/>
  <c r="G212" i="2" l="1"/>
  <c r="G216" i="2"/>
  <c r="H212" i="2"/>
  <c r="F158" i="3" l="1"/>
  <c r="G159" i="3"/>
  <c r="F162" i="3"/>
  <c r="G164" i="3"/>
  <c r="E44" i="3"/>
  <c r="G45" i="3"/>
  <c r="G208" i="3" s="1"/>
  <c r="H213" i="3" l="1"/>
  <c r="G210" i="3"/>
  <c r="H210" i="3" s="1"/>
  <c r="G213" i="3"/>
</calcChain>
</file>

<file path=xl/sharedStrings.xml><?xml version="1.0" encoding="utf-8"?>
<sst xmlns="http://schemas.openxmlformats.org/spreadsheetml/2006/main" count="1918" uniqueCount="249">
  <si>
    <t>Мусы Джалиля ул., д.4, к.4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</si>
  <si>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</si>
  <si>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</si>
  <si>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</si>
  <si>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</si>
  <si>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</si>
  <si>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</si>
  <si>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</si>
  <si>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</si>
  <si>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</si>
  <si>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</si>
  <si>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</si>
  <si>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</si>
  <si>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</si>
  <si>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</si>
  <si>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</si>
  <si>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</si>
  <si>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</si>
  <si>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</si>
  <si>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</si>
  <si>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</si>
  <si>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</si>
  <si>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</si>
  <si>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</si>
  <si>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</si>
  <si>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</si>
  <si>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</si>
  <si>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</si>
  <si>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</si>
  <si>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</si>
  <si>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</si>
  <si>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</si>
  <si>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</si>
  <si>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</si>
  <si>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</si>
  <si>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</si>
  <si>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</si>
  <si>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</si>
  <si>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</si>
  <si>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</si>
  <si>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</si>
  <si>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</si>
  <si>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</si>
  <si>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</si>
  <si>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</si>
  <si>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</si>
  <si>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</si>
  <si>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</si>
  <si>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</si>
  <si>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</si>
  <si>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</si>
  <si>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</si>
  <si>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</si>
  <si>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</si>
  <si>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</si>
  <si>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</si>
  <si>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</si>
  <si>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</si>
  <si>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</si>
  <si>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</si>
  <si>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</si>
  <si>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</si>
  <si>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</si>
  <si>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</si>
  <si>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</si>
  <si>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</si>
  <si>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</si>
  <si>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</si>
  <si>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</si>
  <si>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</si>
  <si>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</si>
  <si>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</si>
  <si>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</si>
  <si>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</si>
  <si>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</si>
  <si>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</si>
  <si>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</si>
  <si>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</si>
  <si>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</si>
  <si>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</si>
  <si>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</si>
  <si>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</si>
  <si>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</si>
  <si>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</si>
  <si>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</si>
  <si>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</si>
  <si>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</si>
  <si>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</si>
  <si>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</si>
  <si>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</si>
  <si>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</si>
  <si>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</si>
  <si>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</si>
  <si>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</si>
  <si>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</si>
  <si>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</si>
  <si>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</si>
  <si>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</si>
  <si>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</si>
  <si>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</si>
  <si>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</si>
  <si>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</si>
  <si>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</si>
  <si>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</si>
  <si>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</si>
  <si>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</si>
  <si>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</si>
  <si>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</si>
  <si>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</si>
  <si>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</si>
  <si>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</si>
  <si>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</si>
  <si>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</si>
  <si>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</si>
  <si>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</si>
  <si>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</si>
  <si>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</si>
  <si>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</si>
  <si>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</si>
  <si>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</si>
  <si>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</si>
  <si>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</si>
  <si>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</si>
  <si>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</si>
  <si>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</si>
  <si>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</si>
  <si>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</si>
  <si>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</si>
  <si>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</si>
  <si>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</si>
  <si>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</si>
  <si>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</si>
  <si>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</si>
  <si>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</si>
  <si>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</si>
  <si>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</si>
  <si>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</si>
  <si>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</si>
  <si>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</si>
  <si>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</si>
  <si>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</si>
  <si>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</si>
  <si>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</si>
  <si>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</si>
  <si>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</si>
  <si>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</si>
  <si>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</si>
  <si>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</si>
  <si>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</si>
  <si>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</si>
  <si>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</si>
  <si>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</si>
  <si>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</si>
  <si>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</si>
  <si>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</si>
  <si>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</si>
  <si>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</si>
  <si>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</si>
  <si>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</si>
  <si>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</si>
  <si>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</si>
  <si>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</si>
  <si>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</si>
  <si>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</si>
  <si>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</si>
  <si>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</si>
  <si>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</si>
  <si>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</si>
  <si>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</si>
  <si>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</si>
  <si>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</si>
  <si>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</si>
  <si>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</si>
  <si>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</si>
  <si>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</si>
  <si>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</si>
  <si>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</si>
  <si>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</si>
  <si>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</si>
  <si>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</si>
  <si>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</si>
  <si>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</si>
  <si>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</si>
  <si>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</si>
  <si>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</si>
  <si>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</si>
  <si>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</si>
  <si>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</si>
  <si>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</si>
  <si>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</si>
  <si>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</si>
  <si>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</si>
  <si>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</si>
  <si>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</si>
  <si>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</si>
  <si>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</si>
  <si>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</si>
  <si>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</si>
  <si>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</si>
  <si>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</si>
  <si>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</si>
  <si>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</si>
  <si>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</si>
  <si>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</si>
  <si>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</si>
  <si>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</si>
  <si>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</si>
  <si>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</si>
  <si>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</si>
  <si>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</si>
  <si>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</si>
  <si>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</si>
  <si>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</si>
  <si>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</si>
  <si>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</si>
  <si>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по мере необходимости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</si>
  <si>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</si>
  <si>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</si>
  <si>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</si>
  <si>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</si>
  <si>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</si>
  <si>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</si>
  <si>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</si>
  <si>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</si>
  <si>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</si>
  <si>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</si>
  <si>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</si>
  <si>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</si>
  <si>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</si>
  <si>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</si>
  <si>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</si>
  <si>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</si>
  <si>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</si>
  <si>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</si>
  <si>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</si>
  <si>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</si>
  <si>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</si>
  <si>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</si>
  <si>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</si>
  <si>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</si>
  <si>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</si>
  <si>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</si>
  <si>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</si>
  <si>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</si>
  <si>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</si>
  <si>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</si>
  <si>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Факт 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</si>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</sst>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7" sqref="A27"/>
    </sheetView>
  </sheetViews>
  <sheetFormatPr defaultRowHeight="11.25" customHeight="1" x14ac:dyDescent="0.2"/>
  <cols>
    <col min="1" max="1" width="49.140625" style="4" customWidth="1"/>
    <col min="2" max="16384" width="9.140625" style="4"/>
  </cols>
  <sheetData>
    <row r="1" spans="1:8" s="2" customFormat="1" ht="15.75" customHeight="1" x14ac:dyDescent="0.25">
      <c r="A1" s="1" t="s">
        <v>237</v>
      </c>
    </row>
    <row r="2" spans="1:8" s="2" customFormat="1" ht="15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8" ht="11.25" customHeight="1" x14ac:dyDescent="0.2">
      <c r="A3" s="3" t="s">
        <v>1</v>
      </c>
      <c r="B3" s="34" t="s">
        <v>2</v>
      </c>
      <c r="C3" s="34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0" t="s">
        <v>8</v>
      </c>
      <c r="B4" s="30"/>
      <c r="C4" s="30"/>
      <c r="D4" s="30"/>
      <c r="E4" s="30"/>
      <c r="F4" s="30"/>
      <c r="G4" s="30"/>
      <c r="H4" s="30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150.30000000000001</v>
      </c>
      <c r="F5" s="5">
        <v>2.2799999999999998</v>
      </c>
      <c r="G5" s="5">
        <v>102.46299999999999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150.19999999999999</v>
      </c>
      <c r="F6" s="5">
        <v>3.23</v>
      </c>
      <c r="G6" s="5">
        <v>5.8220000000000001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1051.8</v>
      </c>
      <c r="F7" s="5">
        <v>1.99</v>
      </c>
      <c r="G7" s="5">
        <v>108.84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1051.7</v>
      </c>
      <c r="F8" s="5">
        <v>2.54</v>
      </c>
      <c r="G8" s="5">
        <v>32.055999999999997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64</v>
      </c>
      <c r="F9" s="5">
        <v>3.08</v>
      </c>
      <c r="G9" s="5">
        <v>58.939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34</v>
      </c>
      <c r="F10" s="5">
        <v>19.63</v>
      </c>
      <c r="G10" s="5">
        <v>34.706000000000003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10.5</v>
      </c>
      <c r="F11" s="5">
        <v>3.25</v>
      </c>
      <c r="G11" s="5">
        <v>10.202999999999999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119</v>
      </c>
      <c r="F13" s="5">
        <v>8.3699999999999992</v>
      </c>
      <c r="G13" s="5">
        <v>0.996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5959</v>
      </c>
      <c r="F14" s="5">
        <v>2.78</v>
      </c>
      <c r="G14" s="5">
        <v>16.565999999999999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240</v>
      </c>
      <c r="F15" s="5">
        <v>1.73</v>
      </c>
      <c r="G15" s="5">
        <v>0.41499999999999998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55</v>
      </c>
      <c r="F16" s="5">
        <v>4.0599999999999996</v>
      </c>
      <c r="G16" s="5">
        <v>0.223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8.8000000000000007</v>
      </c>
      <c r="F17" s="5">
        <v>4.04</v>
      </c>
      <c r="G17" s="5">
        <v>7.0999999999999994E-2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68</v>
      </c>
      <c r="F20" s="5">
        <v>2.4900000000000002</v>
      </c>
      <c r="G20" s="5">
        <v>0.16900000000000001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34</v>
      </c>
      <c r="F21" s="5">
        <v>5.0199999999999996</v>
      </c>
      <c r="G21" s="5">
        <v>0.17100000000000001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68</v>
      </c>
      <c r="F22" s="5">
        <v>2.4900000000000002</v>
      </c>
      <c r="G22" s="5">
        <v>0.16900000000000001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10</v>
      </c>
      <c r="F23" s="5">
        <v>2.02</v>
      </c>
      <c r="G23" s="5">
        <v>0.02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858</v>
      </c>
      <c r="F24" s="5">
        <v>2.0299999999999998</v>
      </c>
      <c r="G24" s="5">
        <v>3.4830000000000001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13.07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717.4</v>
      </c>
      <c r="F31" s="5">
        <v>1.67</v>
      </c>
      <c r="G31" s="5">
        <v>1.198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717.4</v>
      </c>
      <c r="F32" s="5">
        <v>1.67</v>
      </c>
      <c r="G32" s="5">
        <v>1.198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13</v>
      </c>
      <c r="F34" s="5">
        <v>8.2899999999999991</v>
      </c>
      <c r="G34" s="5">
        <v>39.335999999999999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52</v>
      </c>
      <c r="F35" s="5">
        <v>3.59</v>
      </c>
      <c r="G35" s="5">
        <v>4.4800000000000004</v>
      </c>
      <c r="H35" s="5"/>
    </row>
    <row r="36" spans="1:8" s="10" customFormat="1" ht="11.25" customHeight="1" x14ac:dyDescent="0.2">
      <c r="A36" s="29" t="s">
        <v>56</v>
      </c>
      <c r="B36" s="29"/>
      <c r="C36" s="29"/>
      <c r="D36" s="29"/>
      <c r="E36" s="29"/>
      <c r="F36" s="29"/>
      <c r="G36" s="9">
        <f>SUM(G5:G35)</f>
        <v>434.59399999999994</v>
      </c>
      <c r="H36" s="9"/>
    </row>
    <row r="37" spans="1:8" ht="11.25" customHeight="1" x14ac:dyDescent="0.2">
      <c r="A37" s="30" t="s">
        <v>57</v>
      </c>
      <c r="B37" s="30"/>
      <c r="C37" s="30"/>
      <c r="D37" s="30"/>
      <c r="E37" s="30"/>
      <c r="F37" s="30"/>
      <c r="G37" s="30"/>
      <c r="H37" s="30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2.16</v>
      </c>
      <c r="F38" s="5">
        <v>185.49</v>
      </c>
      <c r="G38" s="5">
        <v>146.24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2.16</v>
      </c>
      <c r="F40" s="5">
        <v>299.37</v>
      </c>
      <c r="G40" s="5">
        <v>236.023</v>
      </c>
      <c r="H40" s="5"/>
    </row>
    <row r="41" spans="1:8" s="10" customFormat="1" ht="11.25" customHeight="1" x14ac:dyDescent="0.2">
      <c r="A41" s="29" t="s">
        <v>61</v>
      </c>
      <c r="B41" s="29"/>
      <c r="C41" s="29"/>
      <c r="D41" s="29"/>
      <c r="E41" s="29"/>
      <c r="F41" s="29"/>
      <c r="G41" s="9">
        <f>SUM(G38:G40)</f>
        <v>382.26300000000003</v>
      </c>
      <c r="H41" s="9"/>
    </row>
    <row r="42" spans="1:8" ht="11.25" customHeight="1" x14ac:dyDescent="0.2">
      <c r="A42" s="30" t="s">
        <v>62</v>
      </c>
      <c r="B42" s="30"/>
      <c r="C42" s="30"/>
      <c r="D42" s="30"/>
      <c r="E42" s="30"/>
      <c r="F42" s="30"/>
      <c r="G42" s="30"/>
      <c r="H42" s="30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20.92</v>
      </c>
      <c r="F43" s="5">
        <v>17.7</v>
      </c>
      <c r="G43" s="5">
        <v>135.154</v>
      </c>
      <c r="H43" s="5"/>
    </row>
    <row r="44" spans="1:8" s="10" customFormat="1" ht="11.25" customHeight="1" x14ac:dyDescent="0.2">
      <c r="A44" s="29" t="s">
        <v>64</v>
      </c>
      <c r="B44" s="29"/>
      <c r="C44" s="29"/>
      <c r="D44" s="29"/>
      <c r="E44" s="29"/>
      <c r="F44" s="29"/>
      <c r="G44" s="9">
        <f>SUM(G43)</f>
        <v>135.154</v>
      </c>
      <c r="H44" s="9"/>
    </row>
    <row r="45" spans="1:8" ht="11.25" customHeight="1" x14ac:dyDescent="0.2">
      <c r="A45" s="30" t="s">
        <v>65</v>
      </c>
      <c r="B45" s="30"/>
      <c r="C45" s="30"/>
      <c r="D45" s="30"/>
      <c r="E45" s="30"/>
      <c r="F45" s="30"/>
      <c r="G45" s="30"/>
      <c r="H45" s="30"/>
    </row>
    <row r="46" spans="1:8" ht="11.25" customHeight="1" x14ac:dyDescent="0.2">
      <c r="A46" s="30" t="s">
        <v>66</v>
      </c>
      <c r="B46" s="30"/>
      <c r="C46" s="30"/>
      <c r="D46" s="30"/>
      <c r="E46" s="30"/>
      <c r="F46" s="30"/>
      <c r="G46" s="30"/>
      <c r="H46" s="30"/>
    </row>
    <row r="47" spans="1:8" ht="11.25" customHeight="1" x14ac:dyDescent="0.2">
      <c r="A47" s="30" t="s">
        <v>67</v>
      </c>
      <c r="B47" s="30"/>
      <c r="C47" s="30"/>
      <c r="D47" s="30"/>
      <c r="E47" s="30"/>
      <c r="F47" s="30"/>
      <c r="G47" s="30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31.15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0</v>
      </c>
      <c r="C61" s="5" t="s">
        <v>80</v>
      </c>
      <c r="D61" s="5" t="s">
        <v>19</v>
      </c>
      <c r="E61" s="5">
        <v>0</v>
      </c>
      <c r="F61" s="5">
        <v>0</v>
      </c>
      <c r="G61" s="5">
        <v>2.99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6.27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5.67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2.99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11.94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29.86</v>
      </c>
      <c r="H76" s="5" t="s">
        <v>71</v>
      </c>
    </row>
    <row r="77" spans="1:8" ht="11.25" customHeight="1" x14ac:dyDescent="0.2">
      <c r="A77" s="32" t="s">
        <v>102</v>
      </c>
      <c r="B77" s="33"/>
      <c r="C77" s="33"/>
      <c r="D77" s="33"/>
      <c r="E77" s="33"/>
      <c r="F77" s="33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0</v>
      </c>
      <c r="F78" s="5">
        <v>0</v>
      </c>
      <c r="G78" s="5">
        <v>2.87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3.11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2" t="s">
        <v>108</v>
      </c>
      <c r="B83" s="33"/>
      <c r="C83" s="33"/>
      <c r="D83" s="33"/>
      <c r="E83" s="33"/>
      <c r="F83" s="33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11.94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29.86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17.32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18.510000000000002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0</v>
      </c>
      <c r="F99" s="5">
        <v>0</v>
      </c>
      <c r="G99" s="5">
        <v>3.17</v>
      </c>
      <c r="H99" s="5" t="s">
        <v>125</v>
      </c>
    </row>
    <row r="100" spans="1:8" ht="11.25" customHeight="1" x14ac:dyDescent="0.2">
      <c r="A100" s="5" t="s">
        <v>126</v>
      </c>
      <c r="B100" s="5">
        <v>0</v>
      </c>
      <c r="C100" s="5" t="s">
        <v>125</v>
      </c>
      <c r="D100" s="5" t="s">
        <v>41</v>
      </c>
      <c r="E100" s="5">
        <v>0</v>
      </c>
      <c r="F100" s="5">
        <v>0</v>
      </c>
      <c r="G100" s="5">
        <v>2.81</v>
      </c>
      <c r="H100" s="5" t="s">
        <v>125</v>
      </c>
    </row>
    <row r="101" spans="1:8" ht="11.25" customHeight="1" x14ac:dyDescent="0.2">
      <c r="A101" s="5" t="s">
        <v>127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5.97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59.72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29.86</v>
      </c>
      <c r="H107" s="5"/>
    </row>
    <row r="108" spans="1:8" s="10" customFormat="1" ht="11.25" customHeight="1" x14ac:dyDescent="0.2">
      <c r="A108" s="29" t="s">
        <v>134</v>
      </c>
      <c r="B108" s="29"/>
      <c r="C108" s="29"/>
      <c r="D108" s="29"/>
      <c r="E108" s="29"/>
      <c r="F108" s="29"/>
      <c r="G108" s="9">
        <f>SUM(G48:G107)</f>
        <v>276.01</v>
      </c>
      <c r="H108" s="9"/>
    </row>
    <row r="109" spans="1:8" ht="11.25" customHeight="1" x14ac:dyDescent="0.2">
      <c r="A109" s="30" t="s">
        <v>102</v>
      </c>
      <c r="B109" s="30"/>
      <c r="C109" s="30"/>
      <c r="D109" s="30"/>
      <c r="E109" s="30"/>
      <c r="F109" s="30"/>
      <c r="G109" s="30"/>
      <c r="H109" s="30"/>
    </row>
    <row r="110" spans="1:8" ht="11.25" customHeight="1" x14ac:dyDescent="0.2">
      <c r="A110" s="30" t="s">
        <v>135</v>
      </c>
      <c r="B110" s="30"/>
      <c r="C110" s="30"/>
      <c r="D110" s="30"/>
      <c r="E110" s="30"/>
      <c r="F110" s="30"/>
      <c r="G110" s="30"/>
      <c r="H110" s="30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0</v>
      </c>
      <c r="C114" s="5" t="s">
        <v>125</v>
      </c>
      <c r="D114" s="5" t="s">
        <v>70</v>
      </c>
      <c r="E114" s="5">
        <v>0</v>
      </c>
      <c r="F114" s="5">
        <v>0</v>
      </c>
      <c r="G114" s="5">
        <v>29.86</v>
      </c>
      <c r="H114" s="5" t="s">
        <v>125</v>
      </c>
    </row>
    <row r="115" spans="1:8" ht="11.25" customHeight="1" x14ac:dyDescent="0.2">
      <c r="A115" s="5" t="s">
        <v>140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23.89</v>
      </c>
      <c r="H115" s="5" t="s">
        <v>125</v>
      </c>
    </row>
    <row r="116" spans="1:8" ht="11.25" customHeight="1" x14ac:dyDescent="0.2">
      <c r="A116" s="5" t="s">
        <v>141</v>
      </c>
      <c r="B116" s="5">
        <v>0</v>
      </c>
      <c r="C116" s="5" t="s">
        <v>125</v>
      </c>
      <c r="D116" s="5" t="s">
        <v>41</v>
      </c>
      <c r="E116" s="5">
        <v>0</v>
      </c>
      <c r="F116" s="5">
        <v>0</v>
      </c>
      <c r="G116" s="5">
        <v>2.99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5.97</v>
      </c>
      <c r="G119" s="5">
        <v>5.97</v>
      </c>
      <c r="H119" s="5" t="s">
        <v>125</v>
      </c>
    </row>
    <row r="120" spans="1:8" ht="11.25" customHeight="1" x14ac:dyDescent="0.2">
      <c r="A120" s="5" t="s">
        <v>145</v>
      </c>
      <c r="B120" s="5">
        <v>0</v>
      </c>
      <c r="C120" s="5" t="s">
        <v>125</v>
      </c>
      <c r="D120" s="5" t="s">
        <v>70</v>
      </c>
      <c r="E120" s="5">
        <v>0</v>
      </c>
      <c r="F120" s="5">
        <v>0</v>
      </c>
      <c r="G120" s="5">
        <v>20.73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3.11</v>
      </c>
      <c r="H121" s="5" t="s">
        <v>80</v>
      </c>
    </row>
    <row r="122" spans="1:8" ht="11.25" customHeight="1" x14ac:dyDescent="0.2">
      <c r="A122" s="5" t="s">
        <v>147</v>
      </c>
      <c r="B122" s="5">
        <v>2</v>
      </c>
      <c r="C122" s="5" t="s">
        <v>130</v>
      </c>
      <c r="D122" s="5" t="s">
        <v>41</v>
      </c>
      <c r="E122" s="5">
        <v>0</v>
      </c>
      <c r="F122" s="5">
        <v>0</v>
      </c>
      <c r="G122" s="5">
        <v>2.87</v>
      </c>
      <c r="H122" s="5"/>
    </row>
    <row r="123" spans="1:8" ht="11.25" customHeight="1" x14ac:dyDescent="0.2">
      <c r="A123" s="5" t="s">
        <v>148</v>
      </c>
      <c r="B123" s="5">
        <v>0</v>
      </c>
      <c r="C123" s="5" t="s">
        <v>125</v>
      </c>
      <c r="D123" s="5" t="s">
        <v>19</v>
      </c>
      <c r="E123" s="5">
        <v>0</v>
      </c>
      <c r="F123" s="5">
        <v>0</v>
      </c>
      <c r="G123" s="5">
        <v>9.08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28.56</v>
      </c>
      <c r="G124" s="5">
        <v>28.56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5.97</v>
      </c>
      <c r="G125" s="5">
        <v>5.97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107.91</v>
      </c>
      <c r="G126" s="5">
        <v>107.91</v>
      </c>
      <c r="H126" s="5"/>
    </row>
    <row r="127" spans="1:8" ht="11.25" customHeight="1" x14ac:dyDescent="0.2">
      <c r="A127" s="5" t="s">
        <v>152</v>
      </c>
      <c r="B127" s="5">
        <v>0</v>
      </c>
      <c r="C127" s="5" t="s">
        <v>125</v>
      </c>
      <c r="D127" s="5" t="s">
        <v>19</v>
      </c>
      <c r="E127" s="5">
        <v>0</v>
      </c>
      <c r="F127" s="5">
        <v>0</v>
      </c>
      <c r="G127" s="5">
        <v>3.17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0</v>
      </c>
      <c r="C130" s="5" t="s">
        <v>125</v>
      </c>
      <c r="D130" s="5" t="s">
        <v>70</v>
      </c>
      <c r="E130" s="5">
        <v>0</v>
      </c>
      <c r="F130" s="5">
        <v>0</v>
      </c>
      <c r="G130" s="5">
        <v>41.8</v>
      </c>
      <c r="H130" s="5" t="s">
        <v>125</v>
      </c>
    </row>
    <row r="131" spans="1:8" ht="11.25" customHeight="1" x14ac:dyDescent="0.2">
      <c r="A131" s="5" t="s">
        <v>157</v>
      </c>
      <c r="B131" s="5">
        <v>0</v>
      </c>
      <c r="C131" s="5" t="s">
        <v>125</v>
      </c>
      <c r="D131" s="5" t="s">
        <v>70</v>
      </c>
      <c r="E131" s="5">
        <v>0</v>
      </c>
      <c r="F131" s="5">
        <v>0</v>
      </c>
      <c r="G131" s="5">
        <v>29.26</v>
      </c>
      <c r="H131" s="5" t="s">
        <v>125</v>
      </c>
    </row>
    <row r="132" spans="1:8" ht="11.25" customHeight="1" x14ac:dyDescent="0.2">
      <c r="A132" s="5" t="s">
        <v>158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35.83</v>
      </c>
      <c r="H132" s="5" t="s">
        <v>125</v>
      </c>
    </row>
    <row r="133" spans="1:8" ht="11.25" customHeight="1" x14ac:dyDescent="0.2">
      <c r="A133" s="5" t="s">
        <v>159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30.46</v>
      </c>
      <c r="H133" s="5" t="s">
        <v>125</v>
      </c>
    </row>
    <row r="134" spans="1:8" ht="11.25" customHeight="1" x14ac:dyDescent="0.2">
      <c r="A134" s="5" t="s">
        <v>160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17.920000000000002</v>
      </c>
      <c r="H134" s="5" t="s">
        <v>125</v>
      </c>
    </row>
    <row r="135" spans="1:8" ht="11.25" customHeight="1" x14ac:dyDescent="0.2">
      <c r="A135" s="5" t="s">
        <v>161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5.37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0</v>
      </c>
      <c r="C137" s="5" t="s">
        <v>130</v>
      </c>
      <c r="D137" s="5" t="s">
        <v>47</v>
      </c>
      <c r="E137" s="5">
        <v>0</v>
      </c>
      <c r="F137" s="5">
        <v>0</v>
      </c>
      <c r="G137" s="5">
        <v>6.57</v>
      </c>
      <c r="H137" s="5"/>
    </row>
    <row r="138" spans="1:8" ht="11.25" customHeight="1" x14ac:dyDescent="0.2">
      <c r="A138" s="5" t="s">
        <v>163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15.99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17.920000000000002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2.99</v>
      </c>
      <c r="H153" s="5"/>
    </row>
    <row r="154" spans="1:8" s="10" customFormat="1" ht="11.25" customHeight="1" x14ac:dyDescent="0.2">
      <c r="A154" s="29" t="s">
        <v>179</v>
      </c>
      <c r="B154" s="29"/>
      <c r="C154" s="29"/>
      <c r="D154" s="29"/>
      <c r="E154" s="29"/>
      <c r="F154" s="29"/>
      <c r="G154" s="9">
        <f>SUM(G111:G153)</f>
        <v>448.21999999999997</v>
      </c>
      <c r="H154" s="9"/>
    </row>
    <row r="155" spans="1:8" ht="11.25" customHeight="1" x14ac:dyDescent="0.2">
      <c r="A155" s="30" t="s">
        <v>180</v>
      </c>
      <c r="B155" s="30"/>
      <c r="C155" s="30"/>
      <c r="D155" s="30"/>
      <c r="E155" s="30"/>
      <c r="F155" s="30"/>
      <c r="G155" s="30"/>
      <c r="H155" s="30"/>
    </row>
    <row r="156" spans="1:8" ht="11.25" customHeight="1" x14ac:dyDescent="0.2">
      <c r="A156" s="5" t="s">
        <v>181</v>
      </c>
      <c r="B156" s="5">
        <v>0</v>
      </c>
      <c r="C156" s="5" t="s">
        <v>155</v>
      </c>
      <c r="D156" s="5" t="s">
        <v>19</v>
      </c>
      <c r="E156" s="5">
        <v>0</v>
      </c>
      <c r="F156" s="5">
        <v>0</v>
      </c>
      <c r="G156" s="5">
        <v>429.77</v>
      </c>
      <c r="H156" s="5" t="s">
        <v>155</v>
      </c>
    </row>
    <row r="157" spans="1:8" s="10" customFormat="1" ht="11.25" customHeight="1" x14ac:dyDescent="0.2">
      <c r="A157" s="29" t="s">
        <v>182</v>
      </c>
      <c r="B157" s="29"/>
      <c r="C157" s="29"/>
      <c r="D157" s="29"/>
      <c r="E157" s="29"/>
      <c r="F157" s="29"/>
      <c r="G157" s="9">
        <f>SUM(G156)</f>
        <v>429.77</v>
      </c>
      <c r="H157" s="9"/>
    </row>
    <row r="158" spans="1:8" ht="11.25" customHeight="1" x14ac:dyDescent="0.2">
      <c r="A158" s="30" t="s">
        <v>183</v>
      </c>
      <c r="B158" s="30"/>
      <c r="C158" s="30"/>
      <c r="D158" s="30"/>
      <c r="E158" s="30"/>
      <c r="F158" s="30"/>
      <c r="G158" s="30"/>
      <c r="H158" s="30"/>
    </row>
    <row r="159" spans="1:8" ht="11.25" customHeight="1" x14ac:dyDescent="0.2">
      <c r="A159" s="5" t="s">
        <v>184</v>
      </c>
      <c r="B159" s="5">
        <v>2</v>
      </c>
      <c r="C159" s="5" t="s">
        <v>130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2</v>
      </c>
      <c r="F160" s="5">
        <v>10702.5</v>
      </c>
      <c r="G160" s="5">
        <v>256.86</v>
      </c>
      <c r="H160" s="5" t="s">
        <v>23</v>
      </c>
    </row>
    <row r="161" spans="1:8" ht="11.25" customHeight="1" x14ac:dyDescent="0.2">
      <c r="A161" s="5" t="s">
        <v>186</v>
      </c>
      <c r="B161" s="5">
        <v>5</v>
      </c>
      <c r="C161" s="5" t="s">
        <v>40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9" t="s">
        <v>187</v>
      </c>
      <c r="B162" s="29"/>
      <c r="C162" s="29"/>
      <c r="D162" s="29"/>
      <c r="E162" s="29"/>
      <c r="F162" s="29"/>
      <c r="G162" s="9">
        <f>SUM(G159:G161)</f>
        <v>256.86</v>
      </c>
      <c r="H162" s="9"/>
    </row>
    <row r="163" spans="1:8" ht="11.25" customHeight="1" x14ac:dyDescent="0.2">
      <c r="A163" s="30" t="s">
        <v>188</v>
      </c>
      <c r="B163" s="30"/>
      <c r="C163" s="30"/>
      <c r="D163" s="30"/>
      <c r="E163" s="30"/>
      <c r="F163" s="30"/>
      <c r="G163" s="30"/>
      <c r="H163" s="30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5.69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9" t="s">
        <v>192</v>
      </c>
      <c r="B167" s="29"/>
      <c r="C167" s="29"/>
      <c r="D167" s="29"/>
      <c r="E167" s="29"/>
      <c r="F167" s="29"/>
      <c r="G167" s="9">
        <f>SUM(G164:G166)</f>
        <v>5.69</v>
      </c>
      <c r="H167" s="9"/>
    </row>
    <row r="168" spans="1:8" ht="11.25" customHeight="1" x14ac:dyDescent="0.2">
      <c r="A168" s="30" t="s">
        <v>193</v>
      </c>
      <c r="B168" s="30"/>
      <c r="C168" s="30"/>
      <c r="D168" s="30"/>
      <c r="E168" s="30"/>
      <c r="F168" s="30"/>
      <c r="G168" s="30"/>
      <c r="H168" s="30"/>
    </row>
    <row r="169" spans="1:8" ht="11.25" customHeight="1" x14ac:dyDescent="0.2">
      <c r="A169" s="5" t="s">
        <v>194</v>
      </c>
      <c r="B169" s="5">
        <v>1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9" t="s">
        <v>197</v>
      </c>
      <c r="B171" s="29"/>
      <c r="C171" s="29"/>
      <c r="D171" s="29"/>
      <c r="E171" s="29"/>
      <c r="F171" s="29"/>
      <c r="G171" s="9">
        <f>SUM(G169:G170)</f>
        <v>0</v>
      </c>
      <c r="H171" s="9"/>
    </row>
    <row r="172" spans="1:8" ht="11.25" customHeight="1" x14ac:dyDescent="0.2">
      <c r="A172" s="30" t="s">
        <v>198</v>
      </c>
      <c r="B172" s="30"/>
      <c r="C172" s="30"/>
      <c r="D172" s="30"/>
      <c r="E172" s="30"/>
      <c r="F172" s="30"/>
      <c r="G172" s="30"/>
      <c r="H172" s="30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70</v>
      </c>
      <c r="E173" s="5">
        <v>0</v>
      </c>
      <c r="F173" s="5">
        <v>0</v>
      </c>
      <c r="G173" s="5">
        <v>3.11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2.87</v>
      </c>
      <c r="H174" s="5" t="s">
        <v>200</v>
      </c>
    </row>
    <row r="175" spans="1:8" s="10" customFormat="1" ht="11.25" customHeight="1" x14ac:dyDescent="0.2">
      <c r="A175" s="29" t="s">
        <v>202</v>
      </c>
      <c r="B175" s="29"/>
      <c r="C175" s="29"/>
      <c r="D175" s="29"/>
      <c r="E175" s="29"/>
      <c r="F175" s="29"/>
      <c r="G175" s="9">
        <f>SUM(G173:G174)</f>
        <v>5.98</v>
      </c>
      <c r="H175" s="9"/>
    </row>
    <row r="176" spans="1:8" ht="11.25" customHeight="1" x14ac:dyDescent="0.2">
      <c r="A176" s="30" t="s">
        <v>203</v>
      </c>
      <c r="B176" s="30"/>
      <c r="C176" s="30"/>
      <c r="D176" s="30"/>
      <c r="E176" s="30"/>
      <c r="F176" s="30"/>
      <c r="G176" s="30"/>
      <c r="H176" s="30"/>
    </row>
    <row r="177" spans="1:8" ht="11.25" customHeight="1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39.109000000000002</v>
      </c>
      <c r="H177" s="5"/>
    </row>
    <row r="178" spans="1:8" s="10" customFormat="1" ht="11.25" customHeight="1" x14ac:dyDescent="0.2">
      <c r="A178" s="29" t="s">
        <v>205</v>
      </c>
      <c r="B178" s="29"/>
      <c r="C178" s="29"/>
      <c r="D178" s="29"/>
      <c r="E178" s="29"/>
      <c r="F178" s="29"/>
      <c r="G178" s="9">
        <f>SUM(G177)</f>
        <v>39.109000000000002</v>
      </c>
      <c r="H178" s="9"/>
    </row>
    <row r="179" spans="1:8" ht="11.25" customHeight="1" x14ac:dyDescent="0.2">
      <c r="A179" s="30" t="s">
        <v>206</v>
      </c>
      <c r="B179" s="30"/>
      <c r="C179" s="30"/>
      <c r="D179" s="30"/>
      <c r="E179" s="30"/>
      <c r="F179" s="30"/>
      <c r="G179" s="30"/>
      <c r="H179" s="30"/>
    </row>
    <row r="180" spans="1:8" ht="11.25" customHeight="1" x14ac:dyDescent="0.2">
      <c r="A180" s="30" t="s">
        <v>53</v>
      </c>
      <c r="B180" s="30"/>
      <c r="C180" s="30"/>
      <c r="D180" s="30"/>
      <c r="E180" s="30"/>
      <c r="F180" s="30"/>
      <c r="G180" s="30"/>
      <c r="H180" s="30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34.35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9" t="s">
        <v>210</v>
      </c>
      <c r="B184" s="29"/>
      <c r="C184" s="29"/>
      <c r="D184" s="29"/>
      <c r="E184" s="29"/>
      <c r="F184" s="29"/>
      <c r="G184" s="9">
        <f>SUM(G181:G183)</f>
        <v>34.35</v>
      </c>
      <c r="H184" s="9"/>
    </row>
    <row r="185" spans="1:8" ht="11.25" customHeight="1" x14ac:dyDescent="0.2">
      <c r="A185" s="30" t="s">
        <v>211</v>
      </c>
      <c r="B185" s="30"/>
      <c r="C185" s="30"/>
      <c r="D185" s="30"/>
      <c r="E185" s="30"/>
      <c r="F185" s="30"/>
      <c r="G185" s="30"/>
      <c r="H185" s="30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9.26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4.6500000000000004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9" t="s">
        <v>220</v>
      </c>
      <c r="B193" s="29"/>
      <c r="C193" s="29"/>
      <c r="D193" s="29"/>
      <c r="E193" s="29"/>
      <c r="F193" s="29"/>
      <c r="G193" s="9">
        <f>SUM(G186:G192)</f>
        <v>13.91</v>
      </c>
      <c r="H193" s="9"/>
    </row>
    <row r="194" spans="1:8" ht="11.25" customHeight="1" x14ac:dyDescent="0.2">
      <c r="A194" s="30" t="s">
        <v>221</v>
      </c>
      <c r="B194" s="30"/>
      <c r="C194" s="30"/>
      <c r="D194" s="30"/>
      <c r="E194" s="30"/>
      <c r="F194" s="30"/>
      <c r="G194" s="30"/>
      <c r="H194" s="30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29" t="s">
        <v>235</v>
      </c>
      <c r="B205" s="29"/>
      <c r="C205" s="29"/>
      <c r="D205" s="29"/>
      <c r="E205" s="29"/>
      <c r="F205" s="29"/>
      <c r="G205" s="9">
        <f>SUM(G195:G204)</f>
        <v>0</v>
      </c>
      <c r="H205" s="9"/>
    </row>
    <row r="206" spans="1:8" s="10" customFormat="1" ht="11.25" customHeight="1" x14ac:dyDescent="0.2">
      <c r="A206" s="29" t="s">
        <v>236</v>
      </c>
      <c r="B206" s="29"/>
      <c r="C206" s="29"/>
      <c r="D206" s="29"/>
      <c r="E206" s="29"/>
      <c r="F206" s="29"/>
      <c r="G206" s="9">
        <f>G36+G41+G44+G108+G154+G157+G162+G167+G171+G175+G178+G184+G193+G205</f>
        <v>2461.91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7" workbookViewId="0">
      <selection activeCell="A245" sqref="A245"/>
    </sheetView>
  </sheetViews>
  <sheetFormatPr defaultRowHeight="11.25" x14ac:dyDescent="0.2"/>
  <cols>
    <col min="1" max="1" width="49.140625" style="4" customWidth="1"/>
    <col min="2" max="16384" width="9.140625" style="4"/>
  </cols>
  <sheetData>
    <row r="1" spans="1:9" s="2" customFormat="1" ht="15.75" customHeight="1" x14ac:dyDescent="0.25">
      <c r="A1" s="1" t="s">
        <v>242</v>
      </c>
    </row>
    <row r="2" spans="1:9" s="2" customFormat="1" ht="15.7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5" t="s">
        <v>243</v>
      </c>
      <c r="B4" s="12"/>
      <c r="C4" s="12"/>
      <c r="D4" s="12"/>
      <c r="E4" s="12"/>
      <c r="F4" s="12"/>
      <c r="G4" s="12">
        <v>253.81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150.30000000000001</v>
      </c>
      <c r="F6" s="5">
        <v>2.42</v>
      </c>
      <c r="G6" s="5">
        <f t="shared" ref="G6:G25" si="0">ROUND(E6*F6*B6/1000,2)</f>
        <v>109.12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150.19999999999999</v>
      </c>
      <c r="F7" s="5">
        <v>3.42</v>
      </c>
      <c r="G7" s="5">
        <f t="shared" si="0"/>
        <v>6.16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1051.8</v>
      </c>
      <c r="F8" s="5">
        <v>2.11</v>
      </c>
      <c r="G8" s="5">
        <f t="shared" si="0"/>
        <v>115.4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1051.7</v>
      </c>
      <c r="F9" s="5">
        <v>2.69</v>
      </c>
      <c r="G9" s="5">
        <f t="shared" si="0"/>
        <v>33.950000000000003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64</v>
      </c>
      <c r="F10" s="5">
        <v>3.26</v>
      </c>
      <c r="G10" s="5">
        <f t="shared" si="0"/>
        <v>62.59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34</v>
      </c>
      <c r="F11" s="5">
        <v>20.81</v>
      </c>
      <c r="G11" s="5">
        <f t="shared" si="0"/>
        <v>36.79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10.5</v>
      </c>
      <c r="F12" s="5">
        <v>3.45</v>
      </c>
      <c r="G12" s="5">
        <f t="shared" si="0"/>
        <v>10.87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119</v>
      </c>
      <c r="F14" s="5">
        <v>8.8699999999999992</v>
      </c>
      <c r="G14" s="5">
        <f t="shared" si="0"/>
        <v>1.06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5959</v>
      </c>
      <c r="F15" s="5">
        <v>2.95</v>
      </c>
      <c r="G15" s="5">
        <f t="shared" si="0"/>
        <v>17.579999999999998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240</v>
      </c>
      <c r="F16" s="5">
        <v>1.83</v>
      </c>
      <c r="G16" s="5">
        <f t="shared" si="0"/>
        <v>0.44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55</v>
      </c>
      <c r="F17" s="5">
        <v>4.3</v>
      </c>
      <c r="G17" s="5">
        <f t="shared" si="0"/>
        <v>0.24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8.8000000000000007</v>
      </c>
      <c r="F18" s="5">
        <v>4.28</v>
      </c>
      <c r="G18" s="5">
        <f t="shared" si="0"/>
        <v>0.08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68</v>
      </c>
      <c r="F21" s="5">
        <v>2.64</v>
      </c>
      <c r="G21" s="5">
        <f t="shared" si="0"/>
        <v>0.18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34</v>
      </c>
      <c r="F22" s="5">
        <v>5.32</v>
      </c>
      <c r="G22" s="5">
        <f t="shared" si="0"/>
        <v>0.18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68</v>
      </c>
      <c r="F23" s="5">
        <v>2.64</v>
      </c>
      <c r="G23" s="5">
        <f t="shared" si="0"/>
        <v>0.18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10</v>
      </c>
      <c r="F24" s="5">
        <v>2.14</v>
      </c>
      <c r="G24" s="5">
        <f t="shared" si="0"/>
        <v>0.02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858</v>
      </c>
      <c r="F25" s="5">
        <v>2.15</v>
      </c>
      <c r="G25" s="5">
        <f t="shared" si="0"/>
        <v>3.69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13.07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717.4</v>
      </c>
      <c r="F32" s="5">
        <v>1.77</v>
      </c>
      <c r="G32" s="5">
        <f t="shared" ref="G32:G33" si="1">ROUND(E32*F32*B32/1000,2)</f>
        <v>1.27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717.4</v>
      </c>
      <c r="F33" s="5">
        <v>1.77</v>
      </c>
      <c r="G33" s="5">
        <f t="shared" si="1"/>
        <v>1.27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13</v>
      </c>
      <c r="F35" s="5">
        <v>8.7899999999999991</v>
      </c>
      <c r="G35" s="5">
        <f t="shared" ref="G35:G36" si="2">ROUND(E35*F35*B35/1000,2)</f>
        <v>41.82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52</v>
      </c>
      <c r="F36" s="5">
        <v>3.81</v>
      </c>
      <c r="G36" s="5">
        <f t="shared" si="2"/>
        <v>4.75</v>
      </c>
      <c r="H36" s="5"/>
    </row>
    <row r="37" spans="1:8" s="10" customFormat="1" ht="11.25" customHeight="1" x14ac:dyDescent="0.2">
      <c r="A37" s="20" t="s">
        <v>56</v>
      </c>
      <c r="B37" s="21"/>
      <c r="C37" s="21"/>
      <c r="D37" s="21"/>
      <c r="E37" s="21"/>
      <c r="F37" s="22"/>
      <c r="G37" s="13">
        <f>SUM(G6:G36)</f>
        <v>460.71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2.16</v>
      </c>
      <c r="F39" s="5">
        <v>196.62</v>
      </c>
      <c r="G39" s="5">
        <f t="shared" ref="G39" si="3">ROUND(E39*F39*B39/1000,2)</f>
        <v>155.44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2.16</v>
      </c>
      <c r="F41" s="5">
        <v>317.33</v>
      </c>
      <c r="G41" s="5">
        <f t="shared" ref="G41" si="4">ROUND(E41*F41*B41/1000,2)</f>
        <v>250.87</v>
      </c>
      <c r="H41" s="5"/>
    </row>
    <row r="42" spans="1:8" s="10" customFormat="1" ht="11.25" customHeight="1" x14ac:dyDescent="0.2">
      <c r="A42" s="20" t="s">
        <v>61</v>
      </c>
      <c r="B42" s="21"/>
      <c r="C42" s="21"/>
      <c r="D42" s="21"/>
      <c r="E42" s="21"/>
      <c r="F42" s="22"/>
      <c r="G42" s="13">
        <f>SUM(G39:G41)</f>
        <v>406.31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0.7</v>
      </c>
      <c r="F44" s="5">
        <v>537.61</v>
      </c>
      <c r="G44" s="5">
        <f t="shared" ref="G44" si="5">ROUND(E44*F44*B44/1000,2)</f>
        <v>137.74</v>
      </c>
      <c r="H44" s="5"/>
    </row>
    <row r="45" spans="1:8" s="10" customFormat="1" ht="11.25" customHeight="1" x14ac:dyDescent="0.2">
      <c r="A45" s="20" t="s">
        <v>64</v>
      </c>
      <c r="B45" s="21"/>
      <c r="C45" s="21"/>
      <c r="D45" s="21"/>
      <c r="E45" s="21"/>
      <c r="F45" s="22"/>
      <c r="G45" s="13">
        <f>SUM(G44)</f>
        <v>137.74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2.99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6.27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5.67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2.99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11.94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29.86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2.87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3.11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11.94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9.86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17.32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8.51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0</v>
      </c>
      <c r="F100" s="5">
        <v>0</v>
      </c>
      <c r="G100" s="5">
        <v>3.17</v>
      </c>
      <c r="H100" s="5" t="s">
        <v>125</v>
      </c>
    </row>
    <row r="101" spans="1:8" ht="11.25" customHeight="1" x14ac:dyDescent="0.2">
      <c r="A101" s="5" t="s">
        <v>126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2.81</v>
      </c>
      <c r="H101" s="5" t="s">
        <v>125</v>
      </c>
    </row>
    <row r="102" spans="1:8" ht="11.25" customHeight="1" x14ac:dyDescent="0.2">
      <c r="A102" s="5" t="s">
        <v>127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5.97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9.7200000000000006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19.86</v>
      </c>
      <c r="H108" s="5"/>
    </row>
    <row r="109" spans="1:8" s="10" customFormat="1" ht="11.25" customHeight="1" x14ac:dyDescent="0.2">
      <c r="A109" s="20" t="s">
        <v>134</v>
      </c>
      <c r="B109" s="21"/>
      <c r="C109" s="21"/>
      <c r="D109" s="21"/>
      <c r="E109" s="21"/>
      <c r="F109" s="22"/>
      <c r="G109" s="13">
        <f>SUM(G49:G108)</f>
        <v>154.86000000000001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29.86</v>
      </c>
      <c r="H115" s="5" t="s">
        <v>125</v>
      </c>
    </row>
    <row r="116" spans="1:8" ht="11.25" customHeight="1" x14ac:dyDescent="0.2">
      <c r="A116" s="5" t="s">
        <v>140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23.89</v>
      </c>
      <c r="H116" s="5" t="s">
        <v>125</v>
      </c>
    </row>
    <row r="117" spans="1:8" ht="11.25" customHeight="1" x14ac:dyDescent="0.2">
      <c r="A117" s="5" t="s">
        <v>141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2.99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22.14</v>
      </c>
      <c r="G120" s="23">
        <v>22.14</v>
      </c>
      <c r="H120" s="5" t="s">
        <v>125</v>
      </c>
    </row>
    <row r="121" spans="1:8" ht="11.25" customHeight="1" x14ac:dyDescent="0.2">
      <c r="A121" s="5" t="s">
        <v>145</v>
      </c>
      <c r="B121" s="5">
        <v>0</v>
      </c>
      <c r="C121" s="5" t="s">
        <v>125</v>
      </c>
      <c r="D121" s="5" t="s">
        <v>70</v>
      </c>
      <c r="E121" s="5">
        <v>0</v>
      </c>
      <c r="F121" s="5">
        <v>0</v>
      </c>
      <c r="G121" s="5">
        <v>20.73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3.11</v>
      </c>
      <c r="H122" s="5" t="s">
        <v>80</v>
      </c>
    </row>
    <row r="123" spans="1:8" ht="11.25" customHeight="1" x14ac:dyDescent="0.2">
      <c r="A123" s="5" t="s">
        <v>147</v>
      </c>
      <c r="B123" s="5">
        <v>2</v>
      </c>
      <c r="C123" s="5" t="s">
        <v>130</v>
      </c>
      <c r="D123" s="5" t="s">
        <v>41</v>
      </c>
      <c r="E123" s="5">
        <v>0</v>
      </c>
      <c r="F123" s="5">
        <v>0</v>
      </c>
      <c r="G123" s="5">
        <v>2.87</v>
      </c>
      <c r="H123" s="5"/>
    </row>
    <row r="124" spans="1:8" ht="11.25" customHeight="1" x14ac:dyDescent="0.2">
      <c r="A124" s="5" t="s">
        <v>148</v>
      </c>
      <c r="B124" s="5">
        <v>0</v>
      </c>
      <c r="C124" s="5" t="s">
        <v>125</v>
      </c>
      <c r="D124" s="5" t="s">
        <v>19</v>
      </c>
      <c r="E124" s="5">
        <v>0</v>
      </c>
      <c r="F124" s="5">
        <v>0</v>
      </c>
      <c r="G124" s="5">
        <v>9.08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42.63</v>
      </c>
      <c r="G125" s="23">
        <v>42.63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5.37</v>
      </c>
      <c r="G126" s="23">
        <v>5.37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16</v>
      </c>
      <c r="G127" s="24">
        <v>16</v>
      </c>
      <c r="H127" s="5"/>
    </row>
    <row r="128" spans="1:8" ht="11.25" customHeight="1" x14ac:dyDescent="0.2">
      <c r="A128" s="5" t="s">
        <v>152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3.17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0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41.8</v>
      </c>
      <c r="H131" s="5" t="s">
        <v>125</v>
      </c>
    </row>
    <row r="132" spans="1:8" ht="11.25" customHeight="1" x14ac:dyDescent="0.2">
      <c r="A132" s="5" t="s">
        <v>157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29.26</v>
      </c>
      <c r="H132" s="5" t="s">
        <v>125</v>
      </c>
    </row>
    <row r="133" spans="1:8" ht="11.25" customHeight="1" x14ac:dyDescent="0.2">
      <c r="A133" s="5" t="s">
        <v>158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35.83</v>
      </c>
      <c r="H133" s="5" t="s">
        <v>125</v>
      </c>
    </row>
    <row r="134" spans="1:8" ht="11.25" customHeight="1" x14ac:dyDescent="0.2">
      <c r="A134" s="5" t="s">
        <v>159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30.46</v>
      </c>
      <c r="H134" s="5" t="s">
        <v>125</v>
      </c>
    </row>
    <row r="135" spans="1:8" ht="11.25" customHeight="1" x14ac:dyDescent="0.2">
      <c r="A135" s="5" t="s">
        <v>160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17.920000000000002</v>
      </c>
      <c r="H135" s="5" t="s">
        <v>125</v>
      </c>
    </row>
    <row r="136" spans="1:8" ht="11.25" customHeight="1" x14ac:dyDescent="0.2">
      <c r="A136" s="5" t="s">
        <v>161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5.37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2.69</v>
      </c>
      <c r="H138" s="5"/>
    </row>
    <row r="139" spans="1:8" ht="11.25" customHeight="1" x14ac:dyDescent="0.2">
      <c r="A139" s="5" t="s">
        <v>163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24">
        <v>13.6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17.920000000000002</v>
      </c>
      <c r="H153" s="5"/>
    </row>
    <row r="154" spans="1:8" ht="11.25" customHeight="1" x14ac:dyDescent="0.2">
      <c r="A154" s="5" t="s">
        <v>178</v>
      </c>
      <c r="B154" s="5">
        <v>0</v>
      </c>
      <c r="C154" s="5" t="s">
        <v>130</v>
      </c>
      <c r="D154" s="5" t="s">
        <v>47</v>
      </c>
      <c r="E154" s="5">
        <v>0</v>
      </c>
      <c r="F154" s="5">
        <v>0</v>
      </c>
      <c r="G154" s="5">
        <v>2.99</v>
      </c>
      <c r="H154" s="5"/>
    </row>
    <row r="155" spans="1:8" s="10" customFormat="1" ht="11.25" customHeight="1" x14ac:dyDescent="0.2">
      <c r="A155" s="20" t="s">
        <v>179</v>
      </c>
      <c r="B155" s="21"/>
      <c r="C155" s="21"/>
      <c r="D155" s="21"/>
      <c r="E155" s="21"/>
      <c r="F155" s="22"/>
      <c r="G155" s="13">
        <f>SUM(G112:G154)</f>
        <v>379.68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4</v>
      </c>
      <c r="F157" s="5">
        <v>234.61</v>
      </c>
      <c r="G157" s="23">
        <f t="shared" ref="G157" si="6">ROUND(E157*F157*B157/1000,2)</f>
        <v>343.47</v>
      </c>
      <c r="H157" s="5" t="s">
        <v>155</v>
      </c>
    </row>
    <row r="158" spans="1:8" s="10" customFormat="1" ht="11.25" customHeight="1" x14ac:dyDescent="0.2">
      <c r="A158" s="20" t="s">
        <v>182</v>
      </c>
      <c r="B158" s="21"/>
      <c r="C158" s="21"/>
      <c r="D158" s="21"/>
      <c r="E158" s="21"/>
      <c r="F158" s="22"/>
      <c r="G158" s="13">
        <f>SUM(G157)</f>
        <v>343.47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2</v>
      </c>
      <c r="C160" s="5" t="s">
        <v>130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2</v>
      </c>
      <c r="F161" s="5">
        <v>9789.32</v>
      </c>
      <c r="G161" s="23">
        <f t="shared" ref="G161" si="7">ROUND(E161*F161*B161/1000,2)</f>
        <v>234.94</v>
      </c>
      <c r="H161" s="5" t="s">
        <v>23</v>
      </c>
    </row>
    <row r="162" spans="1:8" ht="11.25" customHeight="1" x14ac:dyDescent="0.2">
      <c r="A162" s="5" t="s">
        <v>186</v>
      </c>
      <c r="B162" s="5">
        <v>5</v>
      </c>
      <c r="C162" s="5" t="s">
        <v>40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0" t="s">
        <v>187</v>
      </c>
      <c r="B163" s="21"/>
      <c r="C163" s="21"/>
      <c r="D163" s="21"/>
      <c r="E163" s="21"/>
      <c r="F163" s="22"/>
      <c r="G163" s="13">
        <f>SUM(G160:G162)</f>
        <v>234.94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23">
        <v>10.029999999999999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0" t="s">
        <v>192</v>
      </c>
      <c r="B168" s="21"/>
      <c r="C168" s="21"/>
      <c r="D168" s="21"/>
      <c r="E168" s="21"/>
      <c r="F168" s="22"/>
      <c r="G168" s="13">
        <f>SUM(G165:G167)</f>
        <v>10.029999999999999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1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0" t="s">
        <v>197</v>
      </c>
      <c r="B172" s="21"/>
      <c r="C172" s="21"/>
      <c r="D172" s="21"/>
      <c r="E172" s="21"/>
      <c r="F172" s="22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23">
        <v>28.81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70</v>
      </c>
      <c r="E175" s="5">
        <v>0</v>
      </c>
      <c r="F175" s="5">
        <v>0</v>
      </c>
      <c r="G175" s="5">
        <v>19.309999999999999</v>
      </c>
      <c r="H175" s="5" t="s">
        <v>200</v>
      </c>
    </row>
    <row r="176" spans="1:8" s="10" customFormat="1" ht="11.25" customHeight="1" x14ac:dyDescent="0.2">
      <c r="A176" s="20" t="s">
        <v>202</v>
      </c>
      <c r="B176" s="21"/>
      <c r="C176" s="21"/>
      <c r="D176" s="21"/>
      <c r="E176" s="21"/>
      <c r="F176" s="22"/>
      <c r="G176" s="13">
        <f>SUM(G174:G175)</f>
        <v>48.12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10</v>
      </c>
      <c r="D178" s="5"/>
      <c r="E178" s="5">
        <v>0</v>
      </c>
      <c r="F178" s="5">
        <v>0</v>
      </c>
      <c r="G178" s="23">
        <v>71.19</v>
      </c>
      <c r="H178" s="5"/>
    </row>
    <row r="179" spans="1:8" s="10" customFormat="1" ht="11.25" customHeight="1" x14ac:dyDescent="0.2">
      <c r="A179" s="20" t="s">
        <v>205</v>
      </c>
      <c r="B179" s="21"/>
      <c r="C179" s="21"/>
      <c r="D179" s="21"/>
      <c r="E179" s="21"/>
      <c r="F179" s="22"/>
      <c r="G179" s="13">
        <f>SUM(G178)</f>
        <v>71.19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23">
        <v>22.46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0" t="s">
        <v>210</v>
      </c>
      <c r="B185" s="21"/>
      <c r="C185" s="21"/>
      <c r="D185" s="21"/>
      <c r="E185" s="21"/>
      <c r="F185" s="22"/>
      <c r="G185" s="13">
        <f>SUM(G182:G184)</f>
        <v>22.46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23">
        <v>9.82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23">
        <v>4.93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0" t="s">
        <v>220</v>
      </c>
      <c r="B194" s="21"/>
      <c r="C194" s="21"/>
      <c r="D194" s="21"/>
      <c r="E194" s="21"/>
      <c r="F194" s="22"/>
      <c r="G194" s="13">
        <f>SUM(G187:G193)</f>
        <v>14.75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20" t="s">
        <v>235</v>
      </c>
      <c r="B206" s="21"/>
      <c r="C206" s="21"/>
      <c r="D206" s="21"/>
      <c r="E206" s="21"/>
      <c r="F206" s="22"/>
      <c r="G206" s="13">
        <f>SUM(G196:G205)</f>
        <v>0</v>
      </c>
      <c r="H206" s="13"/>
    </row>
    <row r="207" spans="1:8" s="10" customFormat="1" ht="11.25" customHeight="1" x14ac:dyDescent="0.2">
      <c r="A207" s="20" t="s">
        <v>236</v>
      </c>
      <c r="B207" s="21"/>
      <c r="C207" s="21"/>
      <c r="D207" s="21"/>
      <c r="E207" s="21"/>
      <c r="F207" s="22"/>
      <c r="G207" s="13">
        <f>G37+G42+G45+G109+G155+G158+G163+G168+G172+G176+G179+G185+G194+G206+G4</f>
        <v>2538.0700000000002</v>
      </c>
      <c r="H207" s="13"/>
    </row>
    <row r="209" spans="1:8" hidden="1" x14ac:dyDescent="0.2">
      <c r="E209" s="4" t="s">
        <v>238</v>
      </c>
      <c r="F209" s="4">
        <f>(25.51*6+26.53*6)/12</f>
        <v>26.02</v>
      </c>
      <c r="G209" s="14">
        <f>G207*1000/F210/12</f>
        <v>26.019958336408891</v>
      </c>
      <c r="H209" s="15">
        <f>F209/G209</f>
        <v>1.0000016012166726</v>
      </c>
    </row>
    <row r="210" spans="1:8" hidden="1" x14ac:dyDescent="0.2">
      <c r="E210" s="4" t="s">
        <v>239</v>
      </c>
      <c r="F210" s="16">
        <v>8128.6</v>
      </c>
      <c r="G210" s="17">
        <f>F210*F209*12/1000</f>
        <v>2538.0740640000004</v>
      </c>
    </row>
    <row r="211" spans="1:8" hidden="1" x14ac:dyDescent="0.2">
      <c r="G211" s="14"/>
    </row>
    <row r="212" spans="1:8" hidden="1" x14ac:dyDescent="0.2">
      <c r="F212" s="4" t="s">
        <v>240</v>
      </c>
      <c r="G212" s="14">
        <f>G210-G207</f>
        <v>4.0640000001985754E-3</v>
      </c>
      <c r="H212" s="18">
        <f>G214-G207</f>
        <v>-253.80334239999956</v>
      </c>
    </row>
    <row r="213" spans="1:8" hidden="1" x14ac:dyDescent="0.2">
      <c r="G213" s="14"/>
    </row>
    <row r="214" spans="1:8" hidden="1" x14ac:dyDescent="0.2">
      <c r="G214" s="14">
        <f>G210*0.9</f>
        <v>2284.2666576000006</v>
      </c>
    </row>
    <row r="215" spans="1:8" hidden="1" x14ac:dyDescent="0.2">
      <c r="F215" s="4" t="s">
        <v>241</v>
      </c>
      <c r="G215" s="17">
        <f>G210*0.1</f>
        <v>253.80740640000005</v>
      </c>
    </row>
    <row r="216" spans="1:8" hidden="1" x14ac:dyDescent="0.2">
      <c r="G216" s="14">
        <f>SUM(G214:G215)</f>
        <v>2538.0740640000008</v>
      </c>
    </row>
    <row r="217" spans="1:8" hidden="1" x14ac:dyDescent="0.2"/>
    <row r="219" spans="1:8" x14ac:dyDescent="0.2">
      <c r="A219" s="28" t="s">
        <v>244</v>
      </c>
      <c r="B219" s="28"/>
      <c r="C219" s="28"/>
      <c r="D219" s="28"/>
      <c r="E219" s="28"/>
      <c r="F219" s="28"/>
      <c r="G219" s="28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A79" sqref="A79"/>
    </sheetView>
  </sheetViews>
  <sheetFormatPr defaultRowHeight="11.25" customHeight="1" x14ac:dyDescent="0.2"/>
  <cols>
    <col min="1" max="1" width="62.42578125" style="4" customWidth="1"/>
    <col min="2" max="16384" width="9.140625" style="4"/>
  </cols>
  <sheetData>
    <row r="1" spans="1:8" s="2" customFormat="1" ht="15.75" x14ac:dyDescent="0.25">
      <c r="A1" s="1" t="s">
        <v>246</v>
      </c>
    </row>
    <row r="2" spans="1:8" s="2" customFormat="1" ht="15.75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11.25" customHeight="1" x14ac:dyDescent="0.2">
      <c r="A3" s="26" t="s">
        <v>1</v>
      </c>
      <c r="B3" s="6" t="s">
        <v>2</v>
      </c>
      <c r="C3" s="8"/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8" ht="11.25" customHeight="1" x14ac:dyDescent="0.2">
      <c r="A4" s="25" t="s">
        <v>243</v>
      </c>
      <c r="B4" s="26"/>
      <c r="C4" s="26"/>
      <c r="D4" s="26"/>
      <c r="E4" s="26"/>
      <c r="F4" s="26"/>
      <c r="G4" s="45">
        <f>253.81-20.6</f>
        <v>233.21</v>
      </c>
      <c r="H4" s="2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150.30000000000001</v>
      </c>
      <c r="F6" s="35">
        <v>2.65</v>
      </c>
      <c r="G6" s="5">
        <f t="shared" ref="G6:G25" si="0">ROUND(E6*F6*B6/1000,2)</f>
        <v>119.49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150.19999999999999</v>
      </c>
      <c r="F7" s="35">
        <v>3.78</v>
      </c>
      <c r="G7" s="5">
        <f t="shared" si="0"/>
        <v>6.81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1051.8</v>
      </c>
      <c r="F8" s="35">
        <v>2.3199999999999998</v>
      </c>
      <c r="G8" s="5">
        <f t="shared" si="0"/>
        <v>126.89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1051.7</v>
      </c>
      <c r="F9" s="35">
        <v>2.98</v>
      </c>
      <c r="G9" s="5">
        <f t="shared" si="0"/>
        <v>37.61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64</v>
      </c>
      <c r="F10" s="35">
        <v>3.58</v>
      </c>
      <c r="G10" s="5">
        <f t="shared" si="0"/>
        <v>68.739999999999995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34</v>
      </c>
      <c r="F11" s="35">
        <v>22.39</v>
      </c>
      <c r="G11" s="5">
        <f t="shared" si="0"/>
        <v>39.590000000000003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10.5</v>
      </c>
      <c r="F12" s="35">
        <v>3.81</v>
      </c>
      <c r="G12" s="5">
        <f t="shared" si="0"/>
        <v>12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3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119</v>
      </c>
      <c r="F14" s="35">
        <v>9.76</v>
      </c>
      <c r="G14" s="5">
        <f t="shared" si="0"/>
        <v>1.1599999999999999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5959</v>
      </c>
      <c r="F15" s="35">
        <v>3.25</v>
      </c>
      <c r="G15" s="5">
        <f t="shared" si="0"/>
        <v>19.37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240</v>
      </c>
      <c r="F16" s="35">
        <v>2.0299999999999998</v>
      </c>
      <c r="G16" s="5">
        <f t="shared" si="0"/>
        <v>0.49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55</v>
      </c>
      <c r="F17" s="35">
        <v>4.75</v>
      </c>
      <c r="G17" s="5">
        <f t="shared" si="0"/>
        <v>0.26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8.8000000000000007</v>
      </c>
      <c r="F18" s="35">
        <v>4.7300000000000004</v>
      </c>
      <c r="G18" s="5">
        <f t="shared" si="0"/>
        <v>0.08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35">
        <v>4.54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35">
        <v>3.06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68</v>
      </c>
      <c r="F21" s="35">
        <v>2.92</v>
      </c>
      <c r="G21" s="5">
        <f t="shared" si="0"/>
        <v>0.2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34</v>
      </c>
      <c r="F22" s="35">
        <v>5.87</v>
      </c>
      <c r="G22" s="5">
        <f t="shared" si="0"/>
        <v>0.2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68</v>
      </c>
      <c r="F23" s="35">
        <v>2.92</v>
      </c>
      <c r="G23" s="5">
        <f t="shared" si="0"/>
        <v>0.2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10</v>
      </c>
      <c r="F24" s="35">
        <v>2.37</v>
      </c>
      <c r="G24" s="5">
        <f t="shared" si="0"/>
        <v>0.02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858</v>
      </c>
      <c r="F25" s="35">
        <v>2.3199999999999998</v>
      </c>
      <c r="G25" s="5">
        <f t="shared" si="0"/>
        <v>3.98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36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35">
        <v>0</v>
      </c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2</v>
      </c>
      <c r="F28" s="35">
        <v>50.76</v>
      </c>
      <c r="G28" s="35">
        <f t="shared" ref="G28" si="1">ROUND(E28*F28*B28/1000,2)</f>
        <v>0.2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36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35">
        <v>8.6999999999999993</v>
      </c>
      <c r="G30" s="5">
        <v>13.07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35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717.4</v>
      </c>
      <c r="F32" s="35">
        <v>1.91</v>
      </c>
      <c r="G32" s="5">
        <f t="shared" ref="G32:G33" si="2">ROUND(E32*F32*B32/1000,2)</f>
        <v>1.37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717.4</v>
      </c>
      <c r="F33" s="35">
        <v>1.91</v>
      </c>
      <c r="G33" s="5">
        <f t="shared" si="2"/>
        <v>1.37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36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13</v>
      </c>
      <c r="F35" s="35">
        <v>9.6199999999999992</v>
      </c>
      <c r="G35" s="5">
        <f t="shared" ref="G35:G36" si="3">ROUND(E35*F35*B35/1000,2)</f>
        <v>45.77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52</v>
      </c>
      <c r="F36" s="35">
        <v>4.2</v>
      </c>
      <c r="G36" s="5">
        <f t="shared" si="3"/>
        <v>5.24</v>
      </c>
      <c r="H36" s="5"/>
    </row>
    <row r="37" spans="1:8" s="10" customFormat="1" ht="11.25" customHeight="1" x14ac:dyDescent="0.2">
      <c r="A37" s="20" t="s">
        <v>56</v>
      </c>
      <c r="B37" s="21"/>
      <c r="C37" s="21"/>
      <c r="D37" s="21"/>
      <c r="E37" s="21"/>
      <c r="F37" s="8"/>
      <c r="G37" s="27">
        <f>SUM(G6:G36)</f>
        <v>504.10999999999996</v>
      </c>
      <c r="H37" s="27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39">
        <v>146.99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37">
        <v>2.2000000000000002</v>
      </c>
      <c r="F41" s="37">
        <v>337.27</v>
      </c>
      <c r="G41" s="39">
        <f t="shared" ref="G41" si="4">ROUND(E41*F41*B41/1000,2)</f>
        <v>271.57</v>
      </c>
      <c r="H41" s="5"/>
    </row>
    <row r="42" spans="1:8" s="10" customFormat="1" ht="11.25" customHeight="1" x14ac:dyDescent="0.2">
      <c r="A42" s="20" t="s">
        <v>61</v>
      </c>
      <c r="B42" s="21"/>
      <c r="C42" s="21"/>
      <c r="D42" s="21"/>
      <c r="E42" s="21"/>
      <c r="F42" s="8"/>
      <c r="G42" s="27">
        <f>SUM(G39:G41)</f>
        <v>418.56</v>
      </c>
      <c r="H42" s="27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44">
        <f>ROUND(G44/F44/B44*1000,3)</f>
        <v>0.69899999999999995</v>
      </c>
      <c r="F44" s="5">
        <v>536</v>
      </c>
      <c r="G44" s="39">
        <v>137.22</v>
      </c>
      <c r="H44" s="5"/>
    </row>
    <row r="45" spans="1:8" s="10" customFormat="1" ht="11.25" customHeight="1" x14ac:dyDescent="0.2">
      <c r="A45" s="20" t="s">
        <v>64</v>
      </c>
      <c r="B45" s="21"/>
      <c r="C45" s="21"/>
      <c r="D45" s="21"/>
      <c r="E45" s="21"/>
      <c r="F45" s="22"/>
      <c r="G45" s="27">
        <f>SUM(G44)</f>
        <v>137.22</v>
      </c>
      <c r="H45" s="27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14.89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0.28999999999999998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38" t="s">
        <v>248</v>
      </c>
      <c r="B64" s="39"/>
      <c r="C64" s="39"/>
      <c r="D64" s="39"/>
      <c r="E64" s="39"/>
      <c r="F64" s="39"/>
      <c r="G64" s="39">
        <v>9.84</v>
      </c>
      <c r="H64" s="39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88</v>
      </c>
      <c r="B66" s="5">
        <v>1</v>
      </c>
      <c r="C66" s="5" t="s">
        <v>69</v>
      </c>
      <c r="D66" s="5" t="s">
        <v>47</v>
      </c>
      <c r="E66" s="5">
        <v>0</v>
      </c>
      <c r="F66" s="5">
        <v>0</v>
      </c>
      <c r="G66" s="5">
        <v>0</v>
      </c>
      <c r="H66" s="5" t="s">
        <v>71</v>
      </c>
    </row>
    <row r="67" spans="1:8" ht="11.25" customHeight="1" x14ac:dyDescent="0.2">
      <c r="A67" s="5" t="s">
        <v>89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6.27</v>
      </c>
      <c r="H67" s="5" t="s">
        <v>71</v>
      </c>
    </row>
    <row r="68" spans="1:8" ht="11.25" customHeight="1" x14ac:dyDescent="0.2">
      <c r="A68" s="5" t="s">
        <v>90</v>
      </c>
      <c r="B68" s="5">
        <v>1</v>
      </c>
      <c r="C68" s="5" t="s">
        <v>69</v>
      </c>
      <c r="D68" s="5" t="s">
        <v>70</v>
      </c>
      <c r="E68" s="5">
        <v>0</v>
      </c>
      <c r="F68" s="5">
        <v>0</v>
      </c>
      <c r="G68" s="5">
        <v>5.67</v>
      </c>
      <c r="H68" s="5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92</v>
      </c>
      <c r="B70" s="5">
        <v>2</v>
      </c>
      <c r="C70" s="5" t="s">
        <v>69</v>
      </c>
      <c r="D70" s="5" t="s">
        <v>70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94</v>
      </c>
      <c r="B71" s="5">
        <v>2</v>
      </c>
      <c r="C71" s="5" t="s">
        <v>69</v>
      </c>
      <c r="D71" s="5" t="s">
        <v>47</v>
      </c>
      <c r="E71" s="5">
        <v>0</v>
      </c>
      <c r="F71" s="5">
        <v>0</v>
      </c>
      <c r="G71" s="5">
        <v>0</v>
      </c>
      <c r="H71" s="5" t="s">
        <v>93</v>
      </c>
    </row>
    <row r="72" spans="1:8" ht="11.25" customHeight="1" x14ac:dyDescent="0.2">
      <c r="A72" s="5" t="s">
        <v>95</v>
      </c>
      <c r="B72" s="5">
        <v>1</v>
      </c>
      <c r="C72" s="5" t="s">
        <v>69</v>
      </c>
      <c r="D72" s="5" t="s">
        <v>41</v>
      </c>
      <c r="E72" s="5">
        <v>0</v>
      </c>
      <c r="F72" s="5">
        <v>0</v>
      </c>
      <c r="G72" s="5">
        <v>0</v>
      </c>
      <c r="H72" s="5" t="s">
        <v>71</v>
      </c>
    </row>
    <row r="73" spans="1:8" ht="11.25" customHeight="1" x14ac:dyDescent="0.2">
      <c r="A73" s="5" t="s">
        <v>96</v>
      </c>
      <c r="B73" s="5">
        <v>1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97</v>
      </c>
      <c r="B74" s="5">
        <v>0</v>
      </c>
      <c r="C74" s="5" t="s">
        <v>80</v>
      </c>
      <c r="D74" s="5" t="s">
        <v>19</v>
      </c>
      <c r="E74" s="5">
        <v>0</v>
      </c>
      <c r="F74" s="5">
        <v>0</v>
      </c>
      <c r="G74" s="5">
        <v>0</v>
      </c>
      <c r="H74" s="5" t="s">
        <v>80</v>
      </c>
    </row>
    <row r="75" spans="1:8" ht="11.25" customHeight="1" x14ac:dyDescent="0.2">
      <c r="A75" s="5" t="s">
        <v>98</v>
      </c>
      <c r="B75" s="5">
        <v>1</v>
      </c>
      <c r="C75" s="5" t="s">
        <v>69</v>
      </c>
      <c r="D75" s="5" t="s">
        <v>19</v>
      </c>
      <c r="E75" s="5">
        <v>0</v>
      </c>
      <c r="F75" s="5">
        <v>0</v>
      </c>
      <c r="G75" s="5">
        <v>2.99</v>
      </c>
      <c r="H75" s="5" t="s">
        <v>71</v>
      </c>
    </row>
    <row r="76" spans="1:8" ht="11.25" customHeight="1" x14ac:dyDescent="0.2">
      <c r="A76" s="5" t="s">
        <v>99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11.94</v>
      </c>
      <c r="H76" s="5" t="s">
        <v>71</v>
      </c>
    </row>
    <row r="77" spans="1:8" ht="11.25" customHeight="1" x14ac:dyDescent="0.2">
      <c r="A77" s="5" t="s">
        <v>100</v>
      </c>
      <c r="B77" s="5">
        <v>1</v>
      </c>
      <c r="C77" s="5" t="s">
        <v>80</v>
      </c>
      <c r="D77" s="5" t="s">
        <v>70</v>
      </c>
      <c r="E77" s="5">
        <v>0</v>
      </c>
      <c r="F77" s="5">
        <v>0</v>
      </c>
      <c r="G77" s="5">
        <v>0</v>
      </c>
      <c r="H77" s="5" t="s">
        <v>80</v>
      </c>
    </row>
    <row r="78" spans="1:8" ht="11.25" customHeight="1" x14ac:dyDescent="0.2">
      <c r="A78" s="5" t="s">
        <v>101</v>
      </c>
      <c r="B78" s="5">
        <v>1</v>
      </c>
      <c r="C78" s="5" t="s">
        <v>69</v>
      </c>
      <c r="D78" s="5" t="s">
        <v>70</v>
      </c>
      <c r="E78" s="5">
        <v>0</v>
      </c>
      <c r="F78" s="5">
        <v>0</v>
      </c>
      <c r="G78" s="5">
        <f>29.86-29.86</f>
        <v>0</v>
      </c>
      <c r="H78" s="5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103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2.87</v>
      </c>
      <c r="H80" s="5" t="s">
        <v>80</v>
      </c>
    </row>
    <row r="81" spans="1:8" ht="11.25" customHeight="1" x14ac:dyDescent="0.2">
      <c r="A81" s="5" t="s">
        <v>104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105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3.11</v>
      </c>
      <c r="H82" s="5" t="s">
        <v>80</v>
      </c>
    </row>
    <row r="83" spans="1:8" ht="11.25" customHeight="1" x14ac:dyDescent="0.2">
      <c r="A83" s="5" t="s">
        <v>106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5" t="s">
        <v>107</v>
      </c>
      <c r="B84" s="5">
        <v>1</v>
      </c>
      <c r="C84" s="5" t="s">
        <v>80</v>
      </c>
      <c r="D84" s="5" t="s">
        <v>19</v>
      </c>
      <c r="E84" s="5">
        <v>0</v>
      </c>
      <c r="F84" s="5">
        <v>0</v>
      </c>
      <c r="G84" s="5">
        <v>0</v>
      </c>
      <c r="H84" s="5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109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f>11.94-11.94</f>
        <v>0</v>
      </c>
      <c r="H86" s="5" t="s">
        <v>71</v>
      </c>
    </row>
    <row r="87" spans="1:8" ht="11.25" customHeight="1" x14ac:dyDescent="0.2">
      <c r="A87" s="5" t="s">
        <v>110</v>
      </c>
      <c r="B87" s="5">
        <v>1</v>
      </c>
      <c r="C87" s="5" t="s">
        <v>69</v>
      </c>
      <c r="D87" s="5" t="s">
        <v>70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111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112</v>
      </c>
      <c r="B89" s="5">
        <v>1</v>
      </c>
      <c r="C89" s="5" t="s">
        <v>69</v>
      </c>
      <c r="D89" s="5" t="s">
        <v>19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113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114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115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9.86</v>
      </c>
      <c r="H92" s="5" t="s">
        <v>71</v>
      </c>
    </row>
    <row r="93" spans="1:8" ht="11.25" customHeight="1" x14ac:dyDescent="0.2">
      <c r="A93" s="5" t="s">
        <v>116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117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17.32</v>
      </c>
      <c r="H94" s="5" t="s">
        <v>71</v>
      </c>
    </row>
    <row r="95" spans="1:8" ht="11.25" customHeight="1" x14ac:dyDescent="0.2">
      <c r="A95" s="5" t="s">
        <v>118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119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120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8.51</v>
      </c>
      <c r="H97" s="5" t="s">
        <v>71</v>
      </c>
    </row>
    <row r="98" spans="1:8" ht="11.25" customHeight="1" x14ac:dyDescent="0.2">
      <c r="A98" s="5" t="s">
        <v>121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5" t="s">
        <v>122</v>
      </c>
      <c r="B99" s="5">
        <v>1</v>
      </c>
      <c r="C99" s="5" t="s">
        <v>69</v>
      </c>
      <c r="D99" s="5" t="s">
        <v>70</v>
      </c>
      <c r="E99" s="5">
        <v>0</v>
      </c>
      <c r="F99" s="5">
        <v>0</v>
      </c>
      <c r="G99" s="5">
        <v>0</v>
      </c>
      <c r="H99" s="5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124</v>
      </c>
      <c r="B101" s="5">
        <v>1</v>
      </c>
      <c r="C101" s="5" t="s">
        <v>125</v>
      </c>
      <c r="D101" s="5" t="s">
        <v>47</v>
      </c>
      <c r="E101" s="5">
        <v>0</v>
      </c>
      <c r="F101" s="5">
        <v>0</v>
      </c>
      <c r="G101" s="5">
        <v>3.17</v>
      </c>
      <c r="H101" s="5" t="s">
        <v>125</v>
      </c>
    </row>
    <row r="102" spans="1:8" ht="11.25" customHeight="1" x14ac:dyDescent="0.2">
      <c r="A102" s="5" t="s">
        <v>126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2.81</v>
      </c>
      <c r="H102" s="5" t="s">
        <v>125</v>
      </c>
    </row>
    <row r="103" spans="1:8" ht="11.25" customHeight="1" x14ac:dyDescent="0.2">
      <c r="A103" s="5" t="s">
        <v>127</v>
      </c>
      <c r="B103" s="5">
        <v>0</v>
      </c>
      <c r="C103" s="5" t="s">
        <v>125</v>
      </c>
      <c r="D103" s="5" t="s">
        <v>41</v>
      </c>
      <c r="E103" s="5">
        <v>0</v>
      </c>
      <c r="F103" s="5">
        <v>0</v>
      </c>
      <c r="G103" s="5">
        <v>5.97</v>
      </c>
      <c r="H103" s="5" t="s">
        <v>125</v>
      </c>
    </row>
    <row r="104" spans="1:8" ht="11.25" customHeight="1" x14ac:dyDescent="0.2">
      <c r="A104" s="5" t="s">
        <v>128</v>
      </c>
      <c r="B104" s="5">
        <v>1</v>
      </c>
      <c r="C104" s="5" t="s">
        <v>80</v>
      </c>
      <c r="D104" s="5" t="s">
        <v>19</v>
      </c>
      <c r="E104" s="5">
        <v>0</v>
      </c>
      <c r="F104" s="5">
        <v>0</v>
      </c>
      <c r="G104" s="5">
        <v>0</v>
      </c>
      <c r="H104" s="5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129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131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132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9.7200000000000006</v>
      </c>
      <c r="H108" s="5"/>
    </row>
    <row r="109" spans="1:8" ht="11.25" customHeight="1" x14ac:dyDescent="0.2">
      <c r="A109" s="5" t="s">
        <v>133</v>
      </c>
      <c r="B109" s="5">
        <v>0</v>
      </c>
      <c r="C109" s="5" t="s">
        <v>130</v>
      </c>
      <c r="D109" s="5" t="s">
        <v>47</v>
      </c>
      <c r="E109" s="5">
        <v>0</v>
      </c>
      <c r="F109" s="5">
        <v>0</v>
      </c>
      <c r="G109" s="5">
        <f>19.86-19.86</f>
        <v>0</v>
      </c>
      <c r="H109" s="5"/>
    </row>
    <row r="110" spans="1:8" s="10" customFormat="1" ht="11.25" customHeight="1" x14ac:dyDescent="0.2">
      <c r="A110" s="20" t="s">
        <v>134</v>
      </c>
      <c r="B110" s="21"/>
      <c r="C110" s="21"/>
      <c r="D110" s="21"/>
      <c r="E110" s="21"/>
      <c r="F110" s="22"/>
      <c r="G110" s="27">
        <f>SUM(G49:G109)</f>
        <v>115.22999999999999</v>
      </c>
      <c r="H110" s="27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136</v>
      </c>
      <c r="B113" s="5">
        <v>1</v>
      </c>
      <c r="C113" s="5" t="s">
        <v>80</v>
      </c>
      <c r="D113" s="5" t="s">
        <v>41</v>
      </c>
      <c r="E113" s="5">
        <v>0</v>
      </c>
      <c r="F113" s="5">
        <v>0</v>
      </c>
      <c r="G113" s="5">
        <v>0</v>
      </c>
      <c r="H113" s="5" t="s">
        <v>80</v>
      </c>
    </row>
    <row r="114" spans="1:11" ht="11.25" customHeight="1" x14ac:dyDescent="0.2">
      <c r="A114" s="5" t="s">
        <v>137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11" ht="11.25" customHeight="1" x14ac:dyDescent="0.2">
      <c r="A115" s="5" t="s">
        <v>138</v>
      </c>
      <c r="B115" s="5">
        <v>1</v>
      </c>
      <c r="C115" s="5" t="s">
        <v>80</v>
      </c>
      <c r="D115" s="5" t="s">
        <v>19</v>
      </c>
      <c r="E115" s="5">
        <v>0</v>
      </c>
      <c r="F115" s="5">
        <v>0</v>
      </c>
      <c r="G115" s="5">
        <v>0</v>
      </c>
      <c r="H115" s="5" t="s">
        <v>80</v>
      </c>
    </row>
    <row r="116" spans="1:11" ht="11.25" customHeight="1" x14ac:dyDescent="0.2">
      <c r="A116" s="5" t="s">
        <v>139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29.86</v>
      </c>
      <c r="H116" s="5" t="s">
        <v>125</v>
      </c>
    </row>
    <row r="117" spans="1:11" ht="11.25" customHeight="1" x14ac:dyDescent="0.2">
      <c r="A117" s="5" t="s">
        <v>140</v>
      </c>
      <c r="B117" s="5">
        <v>0</v>
      </c>
      <c r="C117" s="5" t="s">
        <v>125</v>
      </c>
      <c r="D117" s="5" t="s">
        <v>70</v>
      </c>
      <c r="E117" s="5">
        <v>0</v>
      </c>
      <c r="F117" s="5">
        <v>0</v>
      </c>
      <c r="G117" s="5">
        <v>23.89</v>
      </c>
      <c r="H117" s="5" t="s">
        <v>125</v>
      </c>
    </row>
    <row r="118" spans="1:11" ht="11.25" customHeight="1" x14ac:dyDescent="0.2">
      <c r="A118" s="5" t="s">
        <v>141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2.99</v>
      </c>
      <c r="H118" s="5" t="s">
        <v>125</v>
      </c>
    </row>
    <row r="119" spans="1:11" ht="11.25" customHeight="1" x14ac:dyDescent="0.2">
      <c r="A119" s="5" t="s">
        <v>142</v>
      </c>
      <c r="B119" s="5">
        <v>0</v>
      </c>
      <c r="C119" s="5" t="s">
        <v>125</v>
      </c>
      <c r="D119" s="5" t="s">
        <v>41</v>
      </c>
      <c r="E119" s="5">
        <v>0</v>
      </c>
      <c r="F119" s="5">
        <v>0</v>
      </c>
      <c r="G119" s="5">
        <v>0</v>
      </c>
      <c r="H119" s="5" t="s">
        <v>125</v>
      </c>
    </row>
    <row r="120" spans="1:11" ht="11.25" customHeight="1" x14ac:dyDescent="0.2">
      <c r="A120" s="5" t="s">
        <v>143</v>
      </c>
      <c r="B120" s="5">
        <v>0</v>
      </c>
      <c r="C120" s="5" t="s">
        <v>125</v>
      </c>
      <c r="D120" s="5" t="s">
        <v>19</v>
      </c>
      <c r="E120" s="5">
        <v>0</v>
      </c>
      <c r="F120" s="5">
        <v>0</v>
      </c>
      <c r="G120" s="5">
        <v>0</v>
      </c>
      <c r="H120" s="5" t="s">
        <v>125</v>
      </c>
    </row>
    <row r="121" spans="1:11" ht="11.25" customHeight="1" x14ac:dyDescent="0.2">
      <c r="A121" s="5" t="s">
        <v>144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v>21.27</v>
      </c>
      <c r="G121" s="39">
        <v>21.27</v>
      </c>
      <c r="H121" s="5" t="s">
        <v>125</v>
      </c>
    </row>
    <row r="122" spans="1:11" ht="11.25" customHeight="1" x14ac:dyDescent="0.2">
      <c r="A122" s="5" t="s">
        <v>145</v>
      </c>
      <c r="B122" s="5">
        <v>0</v>
      </c>
      <c r="C122" s="5" t="s">
        <v>125</v>
      </c>
      <c r="D122" s="5" t="s">
        <v>70</v>
      </c>
      <c r="E122" s="5">
        <v>0</v>
      </c>
      <c r="F122" s="5">
        <v>0</v>
      </c>
      <c r="G122" s="5">
        <v>20.73</v>
      </c>
      <c r="H122" s="5" t="s">
        <v>125</v>
      </c>
    </row>
    <row r="123" spans="1:11" ht="11.25" customHeight="1" x14ac:dyDescent="0.2">
      <c r="A123" s="5" t="s">
        <v>146</v>
      </c>
      <c r="B123" s="5">
        <v>1</v>
      </c>
      <c r="C123" s="5" t="s">
        <v>80</v>
      </c>
      <c r="D123" s="5" t="s">
        <v>19</v>
      </c>
      <c r="E123" s="5">
        <v>0</v>
      </c>
      <c r="F123" s="5">
        <v>0</v>
      </c>
      <c r="G123" s="5">
        <v>3.11</v>
      </c>
      <c r="H123" s="5" t="s">
        <v>80</v>
      </c>
    </row>
    <row r="124" spans="1:11" ht="11.25" customHeight="1" x14ac:dyDescent="0.2">
      <c r="A124" s="5" t="s">
        <v>147</v>
      </c>
      <c r="B124" s="5">
        <v>2</v>
      </c>
      <c r="C124" s="5" t="s">
        <v>130</v>
      </c>
      <c r="D124" s="5" t="s">
        <v>41</v>
      </c>
      <c r="E124" s="5">
        <v>0</v>
      </c>
      <c r="F124" s="5">
        <v>0</v>
      </c>
      <c r="G124" s="5">
        <v>2.87</v>
      </c>
      <c r="H124" s="5"/>
    </row>
    <row r="125" spans="1:11" ht="11.25" customHeight="1" x14ac:dyDescent="0.2">
      <c r="A125" s="5" t="s">
        <v>148</v>
      </c>
      <c r="B125" s="5">
        <v>0</v>
      </c>
      <c r="C125" s="5" t="s">
        <v>125</v>
      </c>
      <c r="D125" s="5" t="s">
        <v>19</v>
      </c>
      <c r="E125" s="5">
        <v>0</v>
      </c>
      <c r="F125" s="5">
        <v>0</v>
      </c>
      <c r="G125" s="39">
        <v>7.24</v>
      </c>
      <c r="H125" s="5" t="s">
        <v>125</v>
      </c>
    </row>
    <row r="126" spans="1:11" ht="11.25" customHeight="1" x14ac:dyDescent="0.2">
      <c r="A126" s="5" t="s">
        <v>149</v>
      </c>
      <c r="B126" s="5">
        <v>1</v>
      </c>
      <c r="C126" s="5" t="s">
        <v>10</v>
      </c>
      <c r="D126" s="5" t="s">
        <v>70</v>
      </c>
      <c r="E126" s="5">
        <v>1000</v>
      </c>
      <c r="F126" s="5">
        <f>G126</f>
        <v>42.33</v>
      </c>
      <c r="G126" s="39">
        <v>42.33</v>
      </c>
      <c r="H126" s="5"/>
      <c r="I126" s="4">
        <v>0.66600000000000004</v>
      </c>
      <c r="J126" s="18">
        <f>K126*I126</f>
        <v>42.330960000000005</v>
      </c>
      <c r="K126" s="4">
        <v>63.56</v>
      </c>
    </row>
    <row r="127" spans="1:11" ht="11.25" customHeight="1" x14ac:dyDescent="0.2">
      <c r="A127" s="5" t="s">
        <v>150</v>
      </c>
      <c r="B127" s="5">
        <v>1</v>
      </c>
      <c r="C127" s="5" t="s">
        <v>10</v>
      </c>
      <c r="D127" s="5" t="s">
        <v>70</v>
      </c>
      <c r="E127" s="5">
        <v>1000</v>
      </c>
      <c r="F127" s="5">
        <f t="shared" ref="F127:F128" si="5">G127</f>
        <v>5.34</v>
      </c>
      <c r="G127" s="39">
        <v>5.34</v>
      </c>
      <c r="H127" s="42">
        <f>G127+G128</f>
        <v>21.23</v>
      </c>
      <c r="I127" s="4">
        <v>8.4000000000000005E-2</v>
      </c>
      <c r="J127" s="18">
        <f>K126*I127</f>
        <v>5.3390400000000007</v>
      </c>
    </row>
    <row r="128" spans="1:11" ht="11.25" customHeight="1" x14ac:dyDescent="0.2">
      <c r="A128" s="5" t="s">
        <v>151</v>
      </c>
      <c r="B128" s="5">
        <v>1</v>
      </c>
      <c r="C128" s="5" t="s">
        <v>10</v>
      </c>
      <c r="D128" s="5" t="s">
        <v>70</v>
      </c>
      <c r="E128" s="5">
        <v>1000</v>
      </c>
      <c r="F128" s="5">
        <f t="shared" si="5"/>
        <v>15.89</v>
      </c>
      <c r="G128" s="39">
        <v>15.89</v>
      </c>
      <c r="H128" s="43"/>
      <c r="I128" s="4">
        <v>0.25</v>
      </c>
      <c r="J128" s="18">
        <f>K126*I128</f>
        <v>15.89</v>
      </c>
    </row>
    <row r="129" spans="1:10" ht="11.25" customHeight="1" x14ac:dyDescent="0.2">
      <c r="A129" s="5" t="s">
        <v>152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3.17</v>
      </c>
      <c r="H129" s="5" t="s">
        <v>125</v>
      </c>
      <c r="J129" s="4">
        <f>SUM(J126:J128)</f>
        <v>63.56</v>
      </c>
    </row>
    <row r="130" spans="1:10" ht="11.25" customHeight="1" x14ac:dyDescent="0.2">
      <c r="A130" s="5" t="s">
        <v>153</v>
      </c>
      <c r="B130" s="5">
        <v>0</v>
      </c>
      <c r="C130" s="5" t="s">
        <v>125</v>
      </c>
      <c r="D130" s="5" t="s">
        <v>19</v>
      </c>
      <c r="E130" s="5">
        <v>0</v>
      </c>
      <c r="F130" s="5">
        <v>0</v>
      </c>
      <c r="G130" s="5">
        <v>0</v>
      </c>
      <c r="H130" s="5" t="s">
        <v>125</v>
      </c>
    </row>
    <row r="131" spans="1:10" ht="11.25" customHeight="1" x14ac:dyDescent="0.2">
      <c r="A131" s="5" t="s">
        <v>154</v>
      </c>
      <c r="B131" s="5">
        <v>0</v>
      </c>
      <c r="C131" s="5" t="s">
        <v>155</v>
      </c>
      <c r="D131" s="5" t="s">
        <v>19</v>
      </c>
      <c r="E131" s="5">
        <v>0</v>
      </c>
      <c r="F131" s="5">
        <v>0</v>
      </c>
      <c r="G131" s="5">
        <v>0</v>
      </c>
      <c r="H131" s="5" t="s">
        <v>155</v>
      </c>
    </row>
    <row r="132" spans="1:10" ht="11.25" customHeight="1" x14ac:dyDescent="0.2">
      <c r="A132" s="5" t="s">
        <v>156</v>
      </c>
      <c r="B132" s="5">
        <v>0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41.8</v>
      </c>
      <c r="H132" s="5" t="s">
        <v>125</v>
      </c>
    </row>
    <row r="133" spans="1:10" ht="11.25" customHeight="1" x14ac:dyDescent="0.2">
      <c r="A133" s="5" t="s">
        <v>157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29.26</v>
      </c>
      <c r="H133" s="5" t="s">
        <v>125</v>
      </c>
    </row>
    <row r="134" spans="1:10" ht="11.25" customHeight="1" x14ac:dyDescent="0.2">
      <c r="A134" s="5" t="s">
        <v>158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35.83</v>
      </c>
      <c r="H134" s="5" t="s">
        <v>125</v>
      </c>
    </row>
    <row r="135" spans="1:10" ht="11.25" customHeight="1" x14ac:dyDescent="0.2">
      <c r="A135" s="5" t="s">
        <v>159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30.46</v>
      </c>
      <c r="H135" s="5" t="s">
        <v>125</v>
      </c>
    </row>
    <row r="136" spans="1:10" ht="11.25" customHeight="1" x14ac:dyDescent="0.2">
      <c r="A136" s="5" t="s">
        <v>160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17.920000000000002</v>
      </c>
      <c r="H136" s="5" t="s">
        <v>125</v>
      </c>
    </row>
    <row r="137" spans="1:10" ht="11.25" customHeight="1" x14ac:dyDescent="0.2">
      <c r="A137" s="5" t="s">
        <v>161</v>
      </c>
      <c r="B137" s="5">
        <v>0</v>
      </c>
      <c r="C137" s="5" t="s">
        <v>125</v>
      </c>
      <c r="D137" s="5" t="s">
        <v>70</v>
      </c>
      <c r="E137" s="5">
        <v>0</v>
      </c>
      <c r="F137" s="5">
        <v>0</v>
      </c>
      <c r="G137" s="5">
        <v>5.37</v>
      </c>
      <c r="H137" s="5" t="s">
        <v>125</v>
      </c>
    </row>
    <row r="138" spans="1:10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10" ht="11.25" customHeight="1" x14ac:dyDescent="0.2">
      <c r="A139" s="5" t="s">
        <v>162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2.69</v>
      </c>
      <c r="H139" s="5"/>
    </row>
    <row r="140" spans="1:10" ht="11.25" customHeight="1" x14ac:dyDescent="0.2">
      <c r="A140" s="5" t="s">
        <v>163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40">
        <v>13.6</v>
      </c>
      <c r="H140" s="5"/>
    </row>
    <row r="141" spans="1:10" ht="11.25" customHeight="1" x14ac:dyDescent="0.2">
      <c r="A141" s="5" t="s">
        <v>164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10" ht="11.25" customHeight="1" x14ac:dyDescent="0.2">
      <c r="A142" s="5" t="s">
        <v>165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10" ht="11.25" customHeight="1" x14ac:dyDescent="0.2">
      <c r="A143" s="5" t="s">
        <v>166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10" ht="11.25" customHeight="1" x14ac:dyDescent="0.2">
      <c r="A144" s="5" t="s">
        <v>167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168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169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39">
        <v>2.02</v>
      </c>
      <c r="H146" s="5"/>
      <c r="I146" s="4">
        <v>1010.61</v>
      </c>
      <c r="J146" s="41">
        <v>2</v>
      </c>
      <c r="K146" s="4">
        <f>I146*J146/1000</f>
        <v>2.02122</v>
      </c>
    </row>
    <row r="147" spans="1:11" ht="11.25" customHeight="1" x14ac:dyDescent="0.2">
      <c r="A147" s="5" t="s">
        <v>170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171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172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173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174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175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176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177</v>
      </c>
      <c r="B154" s="5">
        <v>0</v>
      </c>
      <c r="C154" s="5" t="s">
        <v>130</v>
      </c>
      <c r="D154" s="5" t="s">
        <v>47</v>
      </c>
      <c r="E154" s="5">
        <v>0</v>
      </c>
      <c r="F154" s="5">
        <v>0</v>
      </c>
      <c r="G154" s="5">
        <v>17.920000000000002</v>
      </c>
      <c r="H154" s="5"/>
    </row>
    <row r="155" spans="1:11" ht="11.25" customHeight="1" x14ac:dyDescent="0.2">
      <c r="A155" s="5" t="s">
        <v>178</v>
      </c>
      <c r="B155" s="5">
        <v>0</v>
      </c>
      <c r="C155" s="5" t="s">
        <v>130</v>
      </c>
      <c r="D155" s="5" t="s">
        <v>47</v>
      </c>
      <c r="E155" s="5">
        <v>0</v>
      </c>
      <c r="F155" s="5">
        <v>0</v>
      </c>
      <c r="G155" s="5">
        <v>2.99</v>
      </c>
      <c r="H155" s="5"/>
    </row>
    <row r="156" spans="1:11" s="10" customFormat="1" ht="11.25" customHeight="1" x14ac:dyDescent="0.2">
      <c r="A156" s="20" t="s">
        <v>179</v>
      </c>
      <c r="B156" s="21"/>
      <c r="C156" s="21"/>
      <c r="D156" s="21"/>
      <c r="E156" s="21"/>
      <c r="F156" s="22"/>
      <c r="G156" s="27">
        <f>SUM(G113:G155)</f>
        <v>378.55</v>
      </c>
      <c r="H156" s="27"/>
    </row>
    <row r="157" spans="1:11" ht="11.25" customHeight="1" x14ac:dyDescent="0.2">
      <c r="A157" s="6" t="s">
        <v>180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181</v>
      </c>
      <c r="B158" s="5">
        <v>366</v>
      </c>
      <c r="C158" s="5" t="s">
        <v>155</v>
      </c>
      <c r="D158" s="5" t="s">
        <v>19</v>
      </c>
      <c r="E158" s="5">
        <v>4</v>
      </c>
      <c r="F158" s="5">
        <f>ROUND(G158/E158/B158*1000,2)</f>
        <v>235.8</v>
      </c>
      <c r="G158" s="39">
        <v>345.21</v>
      </c>
      <c r="H158" s="5" t="s">
        <v>155</v>
      </c>
    </row>
    <row r="159" spans="1:11" s="10" customFormat="1" ht="11.25" customHeight="1" x14ac:dyDescent="0.2">
      <c r="A159" s="20" t="s">
        <v>182</v>
      </c>
      <c r="B159" s="21"/>
      <c r="C159" s="21"/>
      <c r="D159" s="21"/>
      <c r="E159" s="21"/>
      <c r="F159" s="22"/>
      <c r="G159" s="27">
        <f>SUM(G158)</f>
        <v>345.21</v>
      </c>
      <c r="H159" s="27"/>
    </row>
    <row r="160" spans="1:11" ht="11.25" customHeight="1" x14ac:dyDescent="0.2">
      <c r="A160" s="6" t="s">
        <v>183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184</v>
      </c>
      <c r="B161" s="5">
        <v>2</v>
      </c>
      <c r="C161" s="5" t="s">
        <v>130</v>
      </c>
      <c r="D161" s="5" t="s">
        <v>70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185</v>
      </c>
      <c r="B162" s="5">
        <v>12</v>
      </c>
      <c r="C162" s="5" t="s">
        <v>10</v>
      </c>
      <c r="D162" s="5" t="s">
        <v>70</v>
      </c>
      <c r="E162" s="5">
        <v>2</v>
      </c>
      <c r="F162" s="5">
        <f>ROUND(G162/E162/B162*1000,2)</f>
        <v>9789.17</v>
      </c>
      <c r="G162" s="39">
        <v>234.94</v>
      </c>
      <c r="H162" s="5" t="s">
        <v>23</v>
      </c>
    </row>
    <row r="163" spans="1:8" ht="11.25" customHeight="1" x14ac:dyDescent="0.2">
      <c r="A163" s="5" t="s">
        <v>186</v>
      </c>
      <c r="B163" s="5">
        <v>5</v>
      </c>
      <c r="C163" s="5" t="s">
        <v>40</v>
      </c>
      <c r="D163" s="5" t="s">
        <v>70</v>
      </c>
      <c r="E163" s="5">
        <v>0</v>
      </c>
      <c r="F163" s="5">
        <v>0</v>
      </c>
      <c r="G163" s="5">
        <v>0</v>
      </c>
      <c r="H163" s="5" t="s">
        <v>42</v>
      </c>
    </row>
    <row r="164" spans="1:8" s="10" customFormat="1" ht="11.25" customHeight="1" x14ac:dyDescent="0.2">
      <c r="A164" s="20" t="s">
        <v>187</v>
      </c>
      <c r="B164" s="21"/>
      <c r="C164" s="21"/>
      <c r="D164" s="21"/>
      <c r="E164" s="21"/>
      <c r="F164" s="22"/>
      <c r="G164" s="27">
        <f>SUM(G161:G163)</f>
        <v>234.94</v>
      </c>
      <c r="H164" s="27"/>
    </row>
    <row r="165" spans="1:8" ht="11.25" customHeight="1" x14ac:dyDescent="0.2">
      <c r="A165" s="6" t="s">
        <v>188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189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39">
        <v>10.029999999999999</v>
      </c>
      <c r="H166" s="5"/>
    </row>
    <row r="167" spans="1:8" ht="11.25" customHeight="1" x14ac:dyDescent="0.2">
      <c r="A167" s="5" t="s">
        <v>190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191</v>
      </c>
      <c r="B168" s="5">
        <v>1</v>
      </c>
      <c r="C168" s="5" t="s">
        <v>130</v>
      </c>
      <c r="D168" s="5" t="s">
        <v>70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20" t="s">
        <v>192</v>
      </c>
      <c r="B169" s="21"/>
      <c r="C169" s="21"/>
      <c r="D169" s="21"/>
      <c r="E169" s="21"/>
      <c r="F169" s="22"/>
      <c r="G169" s="27">
        <f>SUM(G166:G168)</f>
        <v>10.029999999999999</v>
      </c>
      <c r="H169" s="27"/>
    </row>
    <row r="170" spans="1:8" ht="11.25" customHeight="1" x14ac:dyDescent="0.2">
      <c r="A170" s="6" t="s">
        <v>193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194</v>
      </c>
      <c r="B171" s="5">
        <v>1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195</v>
      </c>
      <c r="D172" s="5" t="s">
        <v>70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20" t="s">
        <v>197</v>
      </c>
      <c r="B173" s="21"/>
      <c r="C173" s="21"/>
      <c r="D173" s="21"/>
      <c r="E173" s="21"/>
      <c r="F173" s="22"/>
      <c r="G173" s="27">
        <f>SUM(G171:G172)</f>
        <v>0</v>
      </c>
      <c r="H173" s="27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70</v>
      </c>
      <c r="E175" s="5">
        <v>0</v>
      </c>
      <c r="F175" s="5">
        <v>0</v>
      </c>
      <c r="G175" s="39">
        <v>28.81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70</v>
      </c>
      <c r="E176" s="5">
        <v>0</v>
      </c>
      <c r="F176" s="5">
        <v>0</v>
      </c>
      <c r="G176" s="5">
        <v>19.309999999999999</v>
      </c>
      <c r="H176" s="5" t="s">
        <v>200</v>
      </c>
    </row>
    <row r="177" spans="1:8" s="10" customFormat="1" ht="11.25" customHeight="1" x14ac:dyDescent="0.2">
      <c r="A177" s="20" t="s">
        <v>202</v>
      </c>
      <c r="B177" s="21"/>
      <c r="C177" s="21"/>
      <c r="D177" s="21"/>
      <c r="E177" s="21"/>
      <c r="F177" s="22"/>
      <c r="G177" s="27">
        <f>SUM(G175:G176)</f>
        <v>48.12</v>
      </c>
      <c r="H177" s="27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366</v>
      </c>
      <c r="C179" s="5" t="s">
        <v>10</v>
      </c>
      <c r="D179" s="5"/>
      <c r="E179" s="5">
        <v>0</v>
      </c>
      <c r="F179" s="5">
        <v>0</v>
      </c>
      <c r="G179" s="39">
        <v>71.540000000000006</v>
      </c>
      <c r="H179" s="5"/>
    </row>
    <row r="180" spans="1:8" s="10" customFormat="1" ht="11.25" customHeight="1" x14ac:dyDescent="0.2">
      <c r="A180" s="20" t="s">
        <v>205</v>
      </c>
      <c r="B180" s="21"/>
      <c r="C180" s="21"/>
      <c r="D180" s="21"/>
      <c r="E180" s="21"/>
      <c r="F180" s="22"/>
      <c r="G180" s="27">
        <f>SUM(G179)</f>
        <v>71.540000000000006</v>
      </c>
      <c r="H180" s="27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366</v>
      </c>
      <c r="C183" s="5" t="s">
        <v>10</v>
      </c>
      <c r="D183" s="5" t="s">
        <v>47</v>
      </c>
      <c r="E183" s="5">
        <v>0</v>
      </c>
      <c r="F183" s="5">
        <v>0</v>
      </c>
      <c r="G183" s="39">
        <v>16.760000000000002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130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20" t="s">
        <v>210</v>
      </c>
      <c r="B186" s="21"/>
      <c r="C186" s="21"/>
      <c r="D186" s="21"/>
      <c r="E186" s="21"/>
      <c r="F186" s="22"/>
      <c r="G186" s="27">
        <f>SUM(G183:G185)</f>
        <v>16.760000000000002</v>
      </c>
      <c r="H186" s="27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12</v>
      </c>
      <c r="C188" s="5" t="s">
        <v>10</v>
      </c>
      <c r="D188" s="5" t="s">
        <v>70</v>
      </c>
      <c r="E188" s="5">
        <v>0</v>
      </c>
      <c r="F188" s="5">
        <v>0</v>
      </c>
      <c r="G188" s="39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</v>
      </c>
      <c r="C189" s="5" t="s">
        <v>10</v>
      </c>
      <c r="D189" s="5" t="s">
        <v>70</v>
      </c>
      <c r="E189" s="5">
        <v>0</v>
      </c>
      <c r="F189" s="5">
        <v>0</v>
      </c>
      <c r="G189" s="39">
        <v>2.5499999999999998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38" t="s">
        <v>247</v>
      </c>
      <c r="B191" s="38"/>
      <c r="C191" s="38"/>
      <c r="D191" s="38"/>
      <c r="E191" s="38"/>
      <c r="F191" s="38"/>
      <c r="G191" s="38">
        <v>22.04</v>
      </c>
      <c r="H191" s="38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130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20" t="s">
        <v>220</v>
      </c>
      <c r="B195" s="21"/>
      <c r="C195" s="21"/>
      <c r="D195" s="21"/>
      <c r="E195" s="21"/>
      <c r="F195" s="22"/>
      <c r="G195" s="27">
        <f>SUM(G188:G194)</f>
        <v>24.59</v>
      </c>
      <c r="H195" s="27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224</v>
      </c>
    </row>
    <row r="199" spans="1:8" ht="11.25" customHeight="1" x14ac:dyDescent="0.2">
      <c r="A199" s="5" t="s">
        <v>225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226</v>
      </c>
      <c r="B200" s="5">
        <v>0</v>
      </c>
      <c r="C200" s="5" t="s">
        <v>195</v>
      </c>
      <c r="D200" s="5" t="s">
        <v>70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195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229</v>
      </c>
      <c r="B203" s="5">
        <v>0</v>
      </c>
      <c r="C203" s="5" t="s">
        <v>195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230</v>
      </c>
      <c r="B204" s="5">
        <v>0</v>
      </c>
      <c r="C204" s="5" t="s">
        <v>195</v>
      </c>
      <c r="D204" s="5" t="s">
        <v>70</v>
      </c>
      <c r="E204" s="5">
        <v>0</v>
      </c>
      <c r="F204" s="5">
        <v>0</v>
      </c>
      <c r="G204" s="5">
        <v>0</v>
      </c>
      <c r="H204" s="5" t="s">
        <v>231</v>
      </c>
    </row>
    <row r="205" spans="1:8" ht="11.25" customHeight="1" x14ac:dyDescent="0.2">
      <c r="A205" s="5" t="s">
        <v>232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233</v>
      </c>
      <c r="B206" s="5">
        <v>0</v>
      </c>
      <c r="C206" s="5" t="s">
        <v>195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234</v>
      </c>
    </row>
    <row r="207" spans="1:8" s="10" customFormat="1" ht="11.25" customHeight="1" x14ac:dyDescent="0.2">
      <c r="A207" s="20" t="s">
        <v>235</v>
      </c>
      <c r="B207" s="21"/>
      <c r="C207" s="21"/>
      <c r="D207" s="21"/>
      <c r="E207" s="21"/>
      <c r="F207" s="22"/>
      <c r="G207" s="27">
        <f>SUM(G197:G206)</f>
        <v>0</v>
      </c>
      <c r="H207" s="27"/>
    </row>
    <row r="208" spans="1:8" s="10" customFormat="1" ht="11.25" customHeight="1" x14ac:dyDescent="0.2">
      <c r="A208" s="20" t="s">
        <v>236</v>
      </c>
      <c r="B208" s="21"/>
      <c r="C208" s="21"/>
      <c r="D208" s="21"/>
      <c r="E208" s="21"/>
      <c r="F208" s="22"/>
      <c r="G208" s="27">
        <f>G37+G42+G45+G110+G156+G159+G164+G169+G173+G177+G180+G186+G195+G207+G4</f>
        <v>2538.0700000000002</v>
      </c>
      <c r="H208" s="27"/>
    </row>
    <row r="210" spans="1:8" ht="11.25" customHeight="1" x14ac:dyDescent="0.2">
      <c r="E210" s="4" t="s">
        <v>238</v>
      </c>
      <c r="F210" s="4">
        <f>(25.51*6+26.53*6)/12</f>
        <v>26.02</v>
      </c>
      <c r="G210" s="14">
        <f>G208*1000/F211/12</f>
        <v>26.019958336408891</v>
      </c>
      <c r="H210" s="15">
        <f>F210/G210</f>
        <v>1.0000016012166726</v>
      </c>
    </row>
    <row r="211" spans="1:8" ht="11.25" customHeight="1" x14ac:dyDescent="0.2">
      <c r="E211" s="4" t="s">
        <v>239</v>
      </c>
      <c r="F211" s="16">
        <v>8128.6</v>
      </c>
      <c r="G211" s="17">
        <f>F211*F210*12/1000</f>
        <v>2538.0740640000004</v>
      </c>
    </row>
    <row r="212" spans="1:8" ht="11.25" customHeight="1" x14ac:dyDescent="0.2">
      <c r="G212" s="14"/>
    </row>
    <row r="213" spans="1:8" ht="11.25" customHeight="1" x14ac:dyDescent="0.2">
      <c r="F213" s="4" t="s">
        <v>240</v>
      </c>
      <c r="G213" s="14">
        <f>G211-G208</f>
        <v>4.0640000001985754E-3</v>
      </c>
      <c r="H213" s="18">
        <f>G215-G208</f>
        <v>-253.80334239999956</v>
      </c>
    </row>
    <row r="214" spans="1:8" ht="11.25" customHeight="1" x14ac:dyDescent="0.2">
      <c r="G214" s="14"/>
    </row>
    <row r="215" spans="1:8" ht="11.25" customHeight="1" x14ac:dyDescent="0.2">
      <c r="G215" s="14">
        <f>G211*0.9</f>
        <v>2284.2666576000006</v>
      </c>
    </row>
    <row r="216" spans="1:8" ht="11.25" customHeight="1" x14ac:dyDescent="0.2">
      <c r="F216" s="4" t="s">
        <v>241</v>
      </c>
      <c r="G216" s="17">
        <f>G211*0.1</f>
        <v>253.80740640000005</v>
      </c>
    </row>
    <row r="217" spans="1:8" ht="11.25" customHeight="1" x14ac:dyDescent="0.2">
      <c r="G217" s="14">
        <f>SUM(G215:G216)</f>
        <v>2538.0740640000008</v>
      </c>
    </row>
    <row r="220" spans="1:8" ht="11.25" customHeight="1" x14ac:dyDescent="0.2">
      <c r="A220" s="28"/>
      <c r="B220" s="28"/>
      <c r="C220" s="28"/>
      <c r="D220" s="28"/>
      <c r="E220" s="28"/>
      <c r="F220" s="28"/>
      <c r="G220" s="28"/>
    </row>
  </sheetData>
  <mergeCells count="1">
    <mergeCell ref="H127:H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2017-02-16T09:42:13Z</dcterms:modified>
</cp:coreProperties>
</file>