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28" i="3" l="1"/>
  <c r="H127" i="3"/>
  <c r="F127" i="3"/>
  <c r="F128" i="3"/>
  <c r="F126" i="3"/>
  <c r="K146" i="3"/>
  <c r="J128" i="3"/>
  <c r="J127" i="3"/>
  <c r="J126" i="3"/>
  <c r="J129" i="3" s="1"/>
  <c r="F162" i="3"/>
  <c r="G211" i="3"/>
  <c r="G215" i="3" s="1"/>
  <c r="F210" i="3"/>
  <c r="G207" i="3"/>
  <c r="G195" i="3"/>
  <c r="G186" i="3"/>
  <c r="G180" i="3"/>
  <c r="G177" i="3"/>
  <c r="G173" i="3"/>
  <c r="G169" i="3"/>
  <c r="G164" i="3"/>
  <c r="G156" i="3"/>
  <c r="G110" i="3"/>
  <c r="G41" i="3"/>
  <c r="G42" i="3" s="1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s="1"/>
  <c r="G217" i="3" l="1"/>
  <c r="G216" i="3"/>
  <c r="I40" i="1"/>
  <c r="I38" i="1"/>
  <c r="I35" i="1"/>
  <c r="I34" i="1"/>
  <c r="I32" i="1"/>
  <c r="I31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  <c r="F158" i="3" l="1"/>
  <c r="G159" i="3"/>
  <c r="E44" i="3"/>
  <c r="G45" i="3"/>
  <c r="G208" i="3"/>
  <c r="H213" i="3" s="1"/>
  <c r="G210" i="3" l="1"/>
  <c r="H210" i="3" s="1"/>
  <c r="G213" i="3"/>
</calcChain>
</file>

<file path=xl/sharedStrings.xml><?xml version="1.0" encoding="utf-8"?>
<sst xmlns="http://schemas.openxmlformats.org/spreadsheetml/2006/main" count="1918" uniqueCount="250">
  <si>
    <t>Мусы Джалиля ул., д.4,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</si>
  <si>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</si>
  <si>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</si>
  <si>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</si>
  <si>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</si>
  <si>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</si>
  <si>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</si>
  <si>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</si>
  <si>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</si>
  <si>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</si>
  <si>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</si>
  <si>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</si>
  <si>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</si>
  <si>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</si>
  <si>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</si>
  <si>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</si>
  <si>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</si>
  <si>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</si>
  <si>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</si>
  <si>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</si>
  <si>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</si>
  <si>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</si>
  <si>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</si>
  <si>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</si>
  <si>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</si>
  <si>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</si>
  <si>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</si>
  <si>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</si>
  <si>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</si>
  <si>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</si>
  <si>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</si>
  <si>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</si>
  <si>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</si>
  <si>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</si>
  <si>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</si>
  <si>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</si>
  <si>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</si>
  <si>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</si>
  <si>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</si>
  <si>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</si>
  <si>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</si>
  <si>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</si>
  <si>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</si>
  <si>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</si>
  <si>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</si>
  <si>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</si>
  <si>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</si>
  <si>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</si>
  <si>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</si>
  <si>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</si>
  <si>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</si>
  <si>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</si>
  <si>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</si>
  <si>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</si>
  <si>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</si>
  <si>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</si>
  <si>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</si>
  <si>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</si>
  <si>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</si>
  <si>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</si>
  <si>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</si>
  <si>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</si>
  <si>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</si>
  <si>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</si>
  <si>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</si>
  <si>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</si>
  <si>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</si>
  <si>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</si>
  <si>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</si>
  <si>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</si>
  <si>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</si>
  <si>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</si>
  <si>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</si>
  <si>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</si>
  <si>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</si>
  <si>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</si>
  <si>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</si>
  <si>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</si>
  <si>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</si>
  <si>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</si>
  <si>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</si>
  <si>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</si>
  <si>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</si>
  <si>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</si>
  <si>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</si>
  <si>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</si>
  <si>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</si>
  <si>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</si>
  <si>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</si>
  <si>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</si>
  <si>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</si>
  <si>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</si>
  <si>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</si>
  <si>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</si>
  <si>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</si>
  <si>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</si>
  <si>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</si>
  <si>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</si>
  <si>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</si>
  <si>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</si>
  <si>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</si>
  <si>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</si>
  <si>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</si>
  <si>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</si>
  <si>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</si>
  <si>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</si>
  <si>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</si>
  <si>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</si>
  <si>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</si>
  <si>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</si>
  <si>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</si>
  <si>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</si>
  <si>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</si>
  <si>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</si>
  <si>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</si>
  <si>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</si>
  <si>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</si>
  <si>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</si>
  <si>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</si>
  <si>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</si>
  <si>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</si>
  <si>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</si>
  <si>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</si>
  <si>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</si>
  <si>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</si>
  <si>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</si>
  <si>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</si>
  <si>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</si>
  <si>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</si>
  <si>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</si>
  <si>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</si>
  <si>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</si>
  <si>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</si>
  <si>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</si>
  <si>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</si>
  <si>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</si>
  <si>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</si>
  <si>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</si>
  <si>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</si>
  <si>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</si>
  <si>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</si>
  <si>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</si>
  <si>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</si>
  <si>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</si>
  <si>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</si>
  <si>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</si>
  <si>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</si>
  <si>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</si>
  <si>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</si>
  <si>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</si>
  <si>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</si>
  <si>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</si>
  <si>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</si>
  <si>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</si>
  <si>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</si>
  <si>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</si>
  <si>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</si>
  <si>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</si>
  <si>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</si>
  <si>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</si>
  <si>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</si>
  <si>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</si>
  <si>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</si>
  <si>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</si>
  <si>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</si>
  <si>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</si>
  <si>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</si>
  <si>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</si>
  <si>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</si>
  <si>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</si>
  <si>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</si>
  <si>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</si>
  <si>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</si>
  <si>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</si>
  <si>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</si>
  <si>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</si>
  <si>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</si>
  <si>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</si>
  <si>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</si>
  <si>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</si>
  <si>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</si>
  <si>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</si>
  <si>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</si>
  <si>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</si>
  <si>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</si>
  <si>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</si>
  <si>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</si>
  <si>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</si>
  <si>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</si>
  <si>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</si>
  <si>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</si>
  <si>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</si>
  <si>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</si>
  <si>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</si>
  <si>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</si>
  <si>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</si>
  <si>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</si>
  <si>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</si>
  <si>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</si>
  <si>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</si>
  <si>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</si>
  <si>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</si>
  <si>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</si>
  <si>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</si>
  <si>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</si>
  <si>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</si>
  <si>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</si>
  <si>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</si>
  <si>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</si>
  <si>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</si>
  <si>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</si>
  <si>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</si>
  <si>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</si>
  <si>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</si>
  <si>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</si>
  <si>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</si>
  <si>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</si>
  <si>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</si>
  <si>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</si>
  <si>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</si>
  <si>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</si>
  <si>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</si>
  <si>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</si>
  <si>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</si>
  <si>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</si>
  <si>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</si>
  <si>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</si>
  <si>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</si>
  <si>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</si>
  <si>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</si>
  <si>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</si>
  <si>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</si>
  <si>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</si>
  <si>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</si>
  <si>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</si>
  <si>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</si>
  <si>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</si>
  <si>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</si>
  <si>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</si>
  <si>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</si>
  <si>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</si>
  <si>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</si>
  <si>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</si>
  <si>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</si>
  <si>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директора ГБУ г. Москвы "Жилищник района Зябликово"</t>
  </si>
  <si>
    <t>Г.В. Лалаян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</si>
  <si>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</si>
  <si>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</si>
  <si>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</si>
  <si>
    <t>Факт 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</si>
</sst>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" fontId="2" fillId="0" borderId="0" xfId="0" applyNumberFormat="1" applyFont="1" applyFill="1"/>
    <xf numFmtId="2" fontId="2" fillId="3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6"/>
  <sheetViews>
    <sheetView workbookViewId="0">
      <selection activeCell="A47" sqref="A47:G47"/>
    </sheetView>
  </sheetViews>
  <sheetFormatPr defaultRowHeight="11.25" customHeight="1" x14ac:dyDescent="0.2"/>
  <cols>
    <col min="1" max="1" width="54" style="4" customWidth="1"/>
    <col min="2" max="16384" width="9.140625" style="4"/>
  </cols>
  <sheetData>
    <row r="1" spans="1:9" s="1" customFormat="1" ht="15" customHeight="1" x14ac:dyDescent="0.25">
      <c r="A1" s="5" t="s">
        <v>237</v>
      </c>
    </row>
    <row r="2" spans="1:9" s="1" customFormat="1" ht="13.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9" ht="11.25" customHeight="1" x14ac:dyDescent="0.2">
      <c r="A3" s="2" t="s">
        <v>1</v>
      </c>
      <c r="B3" s="30" t="s">
        <v>2</v>
      </c>
      <c r="C3" s="3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9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235.9</v>
      </c>
      <c r="F5" s="3">
        <v>2.2799999999999998</v>
      </c>
      <c r="G5" s="3">
        <v>160.81800000000001</v>
      </c>
      <c r="H5" s="3" t="s">
        <v>12</v>
      </c>
      <c r="I5" s="4">
        <f t="shared" ref="I5:I24" si="0">ROUND(F5*1.06,2)</f>
        <v>2.42</v>
      </c>
    </row>
    <row r="6" spans="1:9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235.9</v>
      </c>
      <c r="F6" s="3">
        <v>3.23</v>
      </c>
      <c r="G6" s="3">
        <v>9.1430000000000007</v>
      </c>
      <c r="H6" s="3"/>
      <c r="I6" s="4">
        <f t="shared" si="0"/>
        <v>3.42</v>
      </c>
    </row>
    <row r="7" spans="1:9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1769.1</v>
      </c>
      <c r="F7" s="3">
        <v>1.99</v>
      </c>
      <c r="G7" s="3">
        <v>183.066</v>
      </c>
      <c r="H7" s="3" t="s">
        <v>15</v>
      </c>
      <c r="I7" s="4">
        <f t="shared" si="0"/>
        <v>2.11</v>
      </c>
    </row>
    <row r="8" spans="1:9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1769.1</v>
      </c>
      <c r="F8" s="3">
        <v>2.54</v>
      </c>
      <c r="G8" s="3">
        <v>53.921999999999997</v>
      </c>
      <c r="H8" s="3"/>
      <c r="I8" s="4">
        <f t="shared" si="0"/>
        <v>2.69</v>
      </c>
    </row>
    <row r="9" spans="1:9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102</v>
      </c>
      <c r="F9" s="3">
        <v>3.08</v>
      </c>
      <c r="G9" s="3">
        <v>93.933999999999997</v>
      </c>
      <c r="H9" s="3" t="s">
        <v>15</v>
      </c>
      <c r="I9" s="4">
        <f t="shared" si="0"/>
        <v>3.26</v>
      </c>
    </row>
    <row r="10" spans="1:9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51</v>
      </c>
      <c r="F10" s="3">
        <v>19.63</v>
      </c>
      <c r="G10" s="3">
        <v>52.058999999999997</v>
      </c>
      <c r="H10" s="3" t="s">
        <v>12</v>
      </c>
      <c r="I10" s="4">
        <f t="shared" si="0"/>
        <v>20.81</v>
      </c>
    </row>
    <row r="11" spans="1:9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15.8</v>
      </c>
      <c r="F11" s="3">
        <v>3.25</v>
      </c>
      <c r="G11" s="3">
        <v>15.353999999999999</v>
      </c>
      <c r="H11" s="3" t="s">
        <v>12</v>
      </c>
      <c r="I11" s="4">
        <f t="shared" si="0"/>
        <v>3.45</v>
      </c>
    </row>
    <row r="12" spans="1:9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  <c r="I12" s="4">
        <f t="shared" si="0"/>
        <v>0</v>
      </c>
    </row>
    <row r="13" spans="1:9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174</v>
      </c>
      <c r="F13" s="3">
        <v>8.3699999999999992</v>
      </c>
      <c r="G13" s="3">
        <v>1.456</v>
      </c>
      <c r="H13" s="3" t="s">
        <v>25</v>
      </c>
      <c r="I13" s="4">
        <f t="shared" si="0"/>
        <v>8.8699999999999992</v>
      </c>
    </row>
    <row r="14" spans="1:9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9298</v>
      </c>
      <c r="F14" s="3">
        <v>2.78</v>
      </c>
      <c r="G14" s="3">
        <v>25.847999999999999</v>
      </c>
      <c r="H14" s="3" t="s">
        <v>25</v>
      </c>
      <c r="I14" s="4">
        <f t="shared" si="0"/>
        <v>2.95</v>
      </c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360</v>
      </c>
      <c r="F15" s="3">
        <v>1.73</v>
      </c>
      <c r="G15" s="3">
        <v>0.623</v>
      </c>
      <c r="H15" s="3" t="s">
        <v>25</v>
      </c>
      <c r="I15" s="4">
        <f t="shared" si="0"/>
        <v>1.83</v>
      </c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82</v>
      </c>
      <c r="F16" s="3">
        <v>4.0599999999999996</v>
      </c>
      <c r="G16" s="3">
        <v>0.33300000000000002</v>
      </c>
      <c r="H16" s="3" t="s">
        <v>25</v>
      </c>
      <c r="I16" s="4">
        <f t="shared" si="0"/>
        <v>4.3</v>
      </c>
    </row>
    <row r="17" spans="1:9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12.5</v>
      </c>
      <c r="F17" s="3">
        <v>4.04</v>
      </c>
      <c r="G17" s="3">
        <v>0.10100000000000001</v>
      </c>
      <c r="H17" s="3" t="s">
        <v>30</v>
      </c>
      <c r="I17" s="4">
        <f t="shared" si="0"/>
        <v>4.28</v>
      </c>
    </row>
    <row r="18" spans="1:9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  <c r="I18" s="4">
        <f t="shared" si="0"/>
        <v>0</v>
      </c>
    </row>
    <row r="19" spans="1:9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  <c r="I19" s="4">
        <f t="shared" si="0"/>
        <v>0</v>
      </c>
    </row>
    <row r="20" spans="1:9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102</v>
      </c>
      <c r="F20" s="3">
        <v>2.4900000000000002</v>
      </c>
      <c r="G20" s="3">
        <v>0.254</v>
      </c>
      <c r="H20" s="3" t="s">
        <v>25</v>
      </c>
      <c r="I20" s="4">
        <f t="shared" si="0"/>
        <v>2.64</v>
      </c>
    </row>
    <row r="21" spans="1:9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</v>
      </c>
      <c r="F21" s="3">
        <v>5.0199999999999996</v>
      </c>
      <c r="G21" s="3">
        <v>0.25600000000000001</v>
      </c>
      <c r="H21" s="3" t="s">
        <v>30</v>
      </c>
      <c r="I21" s="4">
        <f t="shared" si="0"/>
        <v>5.32</v>
      </c>
    </row>
    <row r="22" spans="1:9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105</v>
      </c>
      <c r="F22" s="3">
        <v>2.4900000000000002</v>
      </c>
      <c r="G22" s="3">
        <v>0.26100000000000001</v>
      </c>
      <c r="H22" s="3" t="s">
        <v>25</v>
      </c>
      <c r="I22" s="4">
        <f t="shared" si="0"/>
        <v>2.64</v>
      </c>
    </row>
    <row r="23" spans="1:9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17</v>
      </c>
      <c r="F23" s="3">
        <v>2.02</v>
      </c>
      <c r="G23" s="3">
        <v>3.4000000000000002E-2</v>
      </c>
      <c r="H23" s="3" t="s">
        <v>25</v>
      </c>
      <c r="I23" s="4">
        <f t="shared" si="0"/>
        <v>2.14</v>
      </c>
    </row>
    <row r="24" spans="1:9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1258</v>
      </c>
      <c r="F24" s="3">
        <v>2.0299999999999998</v>
      </c>
      <c r="G24" s="3">
        <v>5.1070000000000002</v>
      </c>
      <c r="H24" s="3" t="s">
        <v>30</v>
      </c>
      <c r="I24" s="4">
        <f t="shared" si="0"/>
        <v>2.15</v>
      </c>
    </row>
    <row r="25" spans="1:9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9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9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9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9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19.16</v>
      </c>
      <c r="H29" s="3" t="s">
        <v>48</v>
      </c>
    </row>
    <row r="30" spans="1:9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9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1070</v>
      </c>
      <c r="F31" s="3">
        <v>1.67</v>
      </c>
      <c r="G31" s="3">
        <v>1.7869999999999999</v>
      </c>
      <c r="H31" s="3" t="s">
        <v>25</v>
      </c>
      <c r="I31" s="4">
        <f>ROUND(F31*1.06,2)</f>
        <v>1.77</v>
      </c>
    </row>
    <row r="32" spans="1:9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1070</v>
      </c>
      <c r="F32" s="3">
        <v>1.67</v>
      </c>
      <c r="G32" s="3">
        <v>1.7869999999999999</v>
      </c>
      <c r="H32" s="3" t="s">
        <v>25</v>
      </c>
      <c r="I32" s="4">
        <f>ROUND(F32*1.06,2)</f>
        <v>1.77</v>
      </c>
    </row>
    <row r="33" spans="1:9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9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19.010000000000002</v>
      </c>
      <c r="F34" s="3">
        <v>8.2899999999999991</v>
      </c>
      <c r="G34" s="3">
        <v>57.521000000000001</v>
      </c>
      <c r="H34" s="3"/>
      <c r="I34" s="4">
        <f>ROUND(F34*1.06,2)</f>
        <v>8.7899999999999991</v>
      </c>
    </row>
    <row r="35" spans="1:9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78</v>
      </c>
      <c r="F35" s="3">
        <v>3.59</v>
      </c>
      <c r="G35" s="3">
        <v>6.72</v>
      </c>
      <c r="H35" s="3"/>
      <c r="I35" s="4">
        <f>ROUND(F35*1.06,2)</f>
        <v>3.81</v>
      </c>
    </row>
    <row r="36" spans="1:9" s="10" customFormat="1" ht="11.25" customHeight="1" x14ac:dyDescent="0.2">
      <c r="A36" s="32" t="s">
        <v>56</v>
      </c>
      <c r="B36" s="32"/>
      <c r="C36" s="32"/>
      <c r="D36" s="32"/>
      <c r="E36" s="32"/>
      <c r="F36" s="32"/>
      <c r="G36" s="9">
        <f>SUM(G5:G35)</f>
        <v>689.54399999999998</v>
      </c>
      <c r="H36" s="9"/>
    </row>
    <row r="37" spans="1:9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9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2.48</v>
      </c>
      <c r="F38" s="3">
        <v>185.48</v>
      </c>
      <c r="G38" s="3">
        <v>167.89599999999999</v>
      </c>
      <c r="H38" s="3" t="s">
        <v>12</v>
      </c>
      <c r="I38" s="4">
        <f>ROUND(F38*1.06,2)</f>
        <v>196.61</v>
      </c>
    </row>
    <row r="39" spans="1:9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9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2.48</v>
      </c>
      <c r="F40" s="3">
        <v>299.37</v>
      </c>
      <c r="G40" s="3">
        <v>270.99</v>
      </c>
      <c r="H40" s="3"/>
      <c r="I40" s="4">
        <f>ROUND(F40*1.06,2)</f>
        <v>317.33</v>
      </c>
    </row>
    <row r="41" spans="1:9" s="10" customFormat="1" ht="11.25" customHeight="1" x14ac:dyDescent="0.2">
      <c r="A41" s="32" t="s">
        <v>61</v>
      </c>
      <c r="B41" s="32"/>
      <c r="C41" s="32"/>
      <c r="D41" s="32"/>
      <c r="E41" s="32"/>
      <c r="F41" s="32"/>
      <c r="G41" s="9">
        <f>SUM(G38:G40)</f>
        <v>438.88599999999997</v>
      </c>
      <c r="H41" s="9"/>
    </row>
    <row r="42" spans="1:9" ht="11.25" customHeight="1" x14ac:dyDescent="0.2">
      <c r="A42" s="31" t="s">
        <v>62</v>
      </c>
      <c r="B42" s="31"/>
      <c r="C42" s="31"/>
      <c r="D42" s="31"/>
      <c r="E42" s="31"/>
      <c r="F42" s="31"/>
      <c r="G42" s="31"/>
      <c r="H42" s="31"/>
    </row>
    <row r="43" spans="1:9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24.04</v>
      </c>
      <c r="F43" s="3">
        <v>17.7</v>
      </c>
      <c r="G43" s="3">
        <v>155.31</v>
      </c>
      <c r="H43" s="3"/>
    </row>
    <row r="44" spans="1:9" s="10" customFormat="1" ht="11.25" customHeight="1" x14ac:dyDescent="0.2">
      <c r="A44" s="32" t="s">
        <v>64</v>
      </c>
      <c r="B44" s="32"/>
      <c r="C44" s="32"/>
      <c r="D44" s="32"/>
      <c r="E44" s="32"/>
      <c r="F44" s="32"/>
      <c r="G44" s="9">
        <f>SUM(G43)</f>
        <v>155.31</v>
      </c>
      <c r="H44" s="9"/>
    </row>
    <row r="45" spans="1:9" ht="11.25" customHeight="1" x14ac:dyDescent="0.2">
      <c r="A45" s="31" t="s">
        <v>65</v>
      </c>
      <c r="B45" s="31"/>
      <c r="C45" s="31"/>
      <c r="D45" s="31"/>
      <c r="E45" s="31"/>
      <c r="F45" s="31"/>
      <c r="G45" s="31"/>
      <c r="H45" s="31"/>
    </row>
    <row r="46" spans="1:9" ht="11.25" customHeight="1" x14ac:dyDescent="0.2">
      <c r="A46" s="31" t="s">
        <v>66</v>
      </c>
      <c r="B46" s="31"/>
      <c r="C46" s="31"/>
      <c r="D46" s="31"/>
      <c r="E46" s="31"/>
      <c r="F46" s="31"/>
      <c r="G46" s="31"/>
      <c r="H46" s="31"/>
    </row>
    <row r="47" spans="1:9" ht="11.25" customHeight="1" x14ac:dyDescent="0.2">
      <c r="A47" s="31" t="s">
        <v>67</v>
      </c>
      <c r="B47" s="31"/>
      <c r="C47" s="31"/>
      <c r="D47" s="31"/>
      <c r="E47" s="31"/>
      <c r="F47" s="31"/>
      <c r="G47" s="31"/>
      <c r="H47" s="11"/>
    </row>
    <row r="48" spans="1:9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57.7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0</v>
      </c>
      <c r="F61" s="3">
        <v>0</v>
      </c>
      <c r="G61" s="3">
        <v>5.19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10.9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9.86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5.19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20.75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51.89</v>
      </c>
      <c r="H76" s="3" t="s">
        <v>71</v>
      </c>
    </row>
    <row r="77" spans="1:8" ht="11.25" customHeight="1" x14ac:dyDescent="0.2">
      <c r="A77" s="34" t="s">
        <v>102</v>
      </c>
      <c r="B77" s="35"/>
      <c r="C77" s="35"/>
      <c r="D77" s="35"/>
      <c r="E77" s="35"/>
      <c r="F77" s="35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4.9800000000000004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5.4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4" t="s">
        <v>108</v>
      </c>
      <c r="B83" s="35"/>
      <c r="C83" s="35"/>
      <c r="D83" s="35"/>
      <c r="E83" s="35"/>
      <c r="F83" s="35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20.75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51.89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30.09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32.17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5.5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4.88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10.38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103.77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51.89</v>
      </c>
      <c r="H107" s="3"/>
    </row>
    <row r="108" spans="1:8" s="10" customFormat="1" ht="11.25" customHeight="1" x14ac:dyDescent="0.2">
      <c r="A108" s="32" t="s">
        <v>134</v>
      </c>
      <c r="B108" s="32"/>
      <c r="C108" s="32"/>
      <c r="D108" s="32"/>
      <c r="E108" s="32"/>
      <c r="F108" s="32"/>
      <c r="G108" s="9">
        <f>SUM(G48:G107)</f>
        <v>483.17999999999995</v>
      </c>
      <c r="H108" s="9"/>
    </row>
    <row r="109" spans="1:8" ht="11.25" customHeight="1" x14ac:dyDescent="0.2">
      <c r="A109" s="31" t="s">
        <v>102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135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51.89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41.51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5.19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10.38</v>
      </c>
      <c r="G119" s="3">
        <v>10.38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36.01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5.4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4.9800000000000004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13.61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46.06</v>
      </c>
      <c r="G124" s="3">
        <v>46.06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10.38</v>
      </c>
      <c r="G125" s="3">
        <v>10.38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104.19</v>
      </c>
      <c r="G126" s="3">
        <v>104.19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5.5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72.64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50.85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62.26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52.92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31.13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9.34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11.41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25.49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80</v>
      </c>
      <c r="D152" s="3" t="s">
        <v>47</v>
      </c>
      <c r="E152" s="3">
        <v>0</v>
      </c>
      <c r="F152" s="3">
        <v>0</v>
      </c>
      <c r="G152" s="3">
        <v>31.13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80</v>
      </c>
      <c r="D153" s="3" t="s">
        <v>47</v>
      </c>
      <c r="E153" s="3">
        <v>0</v>
      </c>
      <c r="F153" s="3">
        <v>0</v>
      </c>
      <c r="G153" s="3">
        <v>5.19</v>
      </c>
      <c r="H153" s="3"/>
    </row>
    <row r="154" spans="1:8" s="10" customFormat="1" ht="11.25" customHeight="1" x14ac:dyDescent="0.2">
      <c r="A154" s="32" t="s">
        <v>179</v>
      </c>
      <c r="B154" s="32"/>
      <c r="C154" s="32"/>
      <c r="D154" s="32"/>
      <c r="E154" s="32"/>
      <c r="F154" s="32"/>
      <c r="G154" s="9">
        <f>SUM(G111:G153)</f>
        <v>687.46</v>
      </c>
      <c r="H154" s="9"/>
    </row>
    <row r="155" spans="1:8" ht="11.25" customHeight="1" x14ac:dyDescent="0.2">
      <c r="A155" s="31" t="s">
        <v>180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6</v>
      </c>
      <c r="F156" s="3">
        <v>183.61</v>
      </c>
      <c r="G156" s="3">
        <v>444.07</v>
      </c>
      <c r="H156" s="3" t="s">
        <v>155</v>
      </c>
    </row>
    <row r="157" spans="1:8" s="10" customFormat="1" ht="11.25" customHeight="1" x14ac:dyDescent="0.2">
      <c r="A157" s="32" t="s">
        <v>182</v>
      </c>
      <c r="B157" s="32"/>
      <c r="C157" s="32"/>
      <c r="D157" s="32"/>
      <c r="E157" s="32"/>
      <c r="F157" s="32"/>
      <c r="G157" s="9">
        <f>SUM(G156)</f>
        <v>444.07</v>
      </c>
      <c r="H157" s="9"/>
    </row>
    <row r="158" spans="1:8" ht="11.25" customHeight="1" x14ac:dyDescent="0.2">
      <c r="A158" s="31" t="s">
        <v>183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3" t="s">
        <v>184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3</v>
      </c>
      <c r="F160" s="3">
        <v>11169.72</v>
      </c>
      <c r="G160" s="3">
        <v>402.11</v>
      </c>
      <c r="H160" s="3" t="s">
        <v>23</v>
      </c>
    </row>
    <row r="161" spans="1:8" ht="11.25" customHeight="1" x14ac:dyDescent="0.2">
      <c r="A161" s="3" t="s">
        <v>186</v>
      </c>
      <c r="B161" s="3">
        <v>1</v>
      </c>
      <c r="C161" s="3" t="s">
        <v>46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2" t="s">
        <v>187</v>
      </c>
      <c r="B162" s="32"/>
      <c r="C162" s="32"/>
      <c r="D162" s="32"/>
      <c r="E162" s="32"/>
      <c r="F162" s="32"/>
      <c r="G162" s="9">
        <f>SUM(G159:G161)</f>
        <v>402.11</v>
      </c>
      <c r="H162" s="9"/>
    </row>
    <row r="163" spans="1:8" ht="11.25" customHeight="1" x14ac:dyDescent="0.2">
      <c r="A163" s="31" t="s">
        <v>188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3" t="s">
        <v>189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9.1</v>
      </c>
      <c r="H164" s="3"/>
    </row>
    <row r="165" spans="1:8" ht="11.25" customHeight="1" x14ac:dyDescent="0.2">
      <c r="A165" s="3" t="s">
        <v>190</v>
      </c>
      <c r="B165" s="3">
        <v>2</v>
      </c>
      <c r="C165" s="3" t="s">
        <v>130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2" t="s">
        <v>192</v>
      </c>
      <c r="B167" s="32"/>
      <c r="C167" s="32"/>
      <c r="D167" s="32"/>
      <c r="E167" s="32"/>
      <c r="F167" s="32"/>
      <c r="G167" s="9">
        <f>SUM(G164:G166)</f>
        <v>9.1</v>
      </c>
      <c r="H167" s="9"/>
    </row>
    <row r="168" spans="1:8" ht="11.25" customHeight="1" x14ac:dyDescent="0.2">
      <c r="A168" s="31" t="s">
        <v>193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3" t="s">
        <v>194</v>
      </c>
      <c r="B169" s="3">
        <v>0</v>
      </c>
      <c r="C169" s="3" t="s">
        <v>195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2" t="s">
        <v>197</v>
      </c>
      <c r="B171" s="32"/>
      <c r="C171" s="32"/>
      <c r="D171" s="32"/>
      <c r="E171" s="32"/>
      <c r="F171" s="32"/>
      <c r="G171" s="9">
        <f>SUM(G169:G170)</f>
        <v>0</v>
      </c>
      <c r="H171" s="9"/>
    </row>
    <row r="172" spans="1:8" ht="11.25" customHeight="1" x14ac:dyDescent="0.2">
      <c r="A172" s="31" t="s">
        <v>198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5.4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4.9800000000000004</v>
      </c>
      <c r="H174" s="3" t="s">
        <v>200</v>
      </c>
    </row>
    <row r="175" spans="1:8" s="10" customFormat="1" ht="11.25" customHeight="1" x14ac:dyDescent="0.2">
      <c r="A175" s="32" t="s">
        <v>202</v>
      </c>
      <c r="B175" s="32"/>
      <c r="C175" s="32"/>
      <c r="D175" s="32"/>
      <c r="E175" s="32"/>
      <c r="F175" s="32"/>
      <c r="G175" s="9">
        <f>SUM(G173:G174)</f>
        <v>10.38</v>
      </c>
      <c r="H175" s="9"/>
    </row>
    <row r="176" spans="1:8" ht="11.25" customHeight="1" x14ac:dyDescent="0.2">
      <c r="A176" s="31" t="s">
        <v>203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336.87</v>
      </c>
      <c r="H177" s="3"/>
    </row>
    <row r="178" spans="1:8" s="10" customFormat="1" ht="11.25" customHeight="1" x14ac:dyDescent="0.2">
      <c r="A178" s="32" t="s">
        <v>205</v>
      </c>
      <c r="B178" s="32"/>
      <c r="C178" s="32"/>
      <c r="D178" s="32"/>
      <c r="E178" s="32"/>
      <c r="F178" s="32"/>
      <c r="G178" s="9">
        <f>SUM(G177)</f>
        <v>336.87</v>
      </c>
      <c r="H178" s="9"/>
    </row>
    <row r="179" spans="1:8" ht="11.2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172.32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2" t="s">
        <v>210</v>
      </c>
      <c r="B184" s="32"/>
      <c r="C184" s="32"/>
      <c r="D184" s="32"/>
      <c r="E184" s="32"/>
      <c r="F184" s="32"/>
      <c r="G184" s="9">
        <f>SUM(G181:G183)</f>
        <v>172.32</v>
      </c>
      <c r="H184" s="9"/>
    </row>
    <row r="185" spans="1:8" ht="11.25" customHeight="1" x14ac:dyDescent="0.2">
      <c r="A185" s="31" t="s">
        <v>211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13.59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6.82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2" t="s">
        <v>220</v>
      </c>
      <c r="B193" s="32"/>
      <c r="C193" s="32"/>
      <c r="D193" s="32"/>
      <c r="E193" s="32"/>
      <c r="F193" s="32"/>
      <c r="G193" s="9">
        <f>SUM(G186:G192)</f>
        <v>20.41</v>
      </c>
      <c r="H193" s="9"/>
    </row>
    <row r="194" spans="1:8" ht="11.25" customHeight="1" x14ac:dyDescent="0.2">
      <c r="A194" s="31" t="s">
        <v>221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3" t="s">
        <v>222</v>
      </c>
      <c r="B195" s="3">
        <v>1</v>
      </c>
      <c r="C195" s="3" t="s">
        <v>195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195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195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195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195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32" t="s">
        <v>235</v>
      </c>
      <c r="B205" s="32"/>
      <c r="C205" s="32"/>
      <c r="D205" s="32"/>
      <c r="E205" s="32"/>
      <c r="F205" s="32"/>
      <c r="G205" s="9">
        <f>SUM(G195:G204)</f>
        <v>0</v>
      </c>
      <c r="H205" s="9"/>
    </row>
    <row r="206" spans="1:8" s="10" customFormat="1" ht="11.25" customHeight="1" x14ac:dyDescent="0.2">
      <c r="A206" s="32" t="s">
        <v>236</v>
      </c>
      <c r="B206" s="32"/>
      <c r="C206" s="32"/>
      <c r="D206" s="32"/>
      <c r="E206" s="32"/>
      <c r="F206" s="32"/>
      <c r="G206" s="9">
        <f>G36+G41+G44+G108+G154+G157+G162+G167+G171+G175+G178+G184+G193+G205</f>
        <v>3849.64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93" workbookViewId="0">
      <selection activeCell="A249" sqref="A249"/>
    </sheetView>
  </sheetViews>
  <sheetFormatPr defaultRowHeight="11.25" x14ac:dyDescent="0.2"/>
  <cols>
    <col min="1" max="1" width="54" style="4" customWidth="1"/>
    <col min="2" max="16384" width="9.140625" style="4"/>
  </cols>
  <sheetData>
    <row r="1" spans="1:9" s="1" customFormat="1" ht="15" customHeight="1" x14ac:dyDescent="0.25">
      <c r="A1" s="5" t="s">
        <v>238</v>
      </c>
    </row>
    <row r="2" spans="1:9" s="1" customFormat="1" ht="13.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6" t="s">
        <v>243</v>
      </c>
      <c r="B4" s="12"/>
      <c r="C4" s="12"/>
      <c r="D4" s="12"/>
      <c r="E4" s="12"/>
      <c r="F4" s="12"/>
      <c r="G4" s="12">
        <v>408.39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235.9</v>
      </c>
      <c r="F6" s="3">
        <v>2.42</v>
      </c>
      <c r="G6" s="3">
        <f t="shared" ref="G6:G25" si="0">ROUND(E6*F6*B6/1000,2)</f>
        <v>171.26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235.9</v>
      </c>
      <c r="F7" s="3">
        <v>3.42</v>
      </c>
      <c r="G7" s="3">
        <f t="shared" si="0"/>
        <v>9.68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1769.1</v>
      </c>
      <c r="F8" s="3">
        <v>2.11</v>
      </c>
      <c r="G8" s="3">
        <f t="shared" si="0"/>
        <v>194.11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1769.1</v>
      </c>
      <c r="F9" s="3">
        <v>2.69</v>
      </c>
      <c r="G9" s="3">
        <f t="shared" si="0"/>
        <v>57.11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3">
        <v>3.26</v>
      </c>
      <c r="G10" s="3">
        <f t="shared" si="0"/>
        <v>99.76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3">
        <v>20.81</v>
      </c>
      <c r="G11" s="3">
        <f t="shared" si="0"/>
        <v>55.19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3">
        <v>3.45</v>
      </c>
      <c r="G12" s="3">
        <f t="shared" si="0"/>
        <v>16.350000000000001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174</v>
      </c>
      <c r="F14" s="3">
        <v>8.8699999999999992</v>
      </c>
      <c r="G14" s="3">
        <f t="shared" si="0"/>
        <v>1.54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9298</v>
      </c>
      <c r="F15" s="3">
        <v>2.95</v>
      </c>
      <c r="G15" s="3">
        <f t="shared" si="0"/>
        <v>27.43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3">
        <v>1.83</v>
      </c>
      <c r="G16" s="3">
        <f t="shared" si="0"/>
        <v>0.66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3">
        <v>4.3</v>
      </c>
      <c r="G17" s="3">
        <f t="shared" si="0"/>
        <v>0.35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3">
        <v>4.28</v>
      </c>
      <c r="G18" s="3">
        <f t="shared" si="0"/>
        <v>0.11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3">
        <v>2.64</v>
      </c>
      <c r="G21" s="3">
        <f t="shared" si="0"/>
        <v>0.27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3">
        <v>5.32</v>
      </c>
      <c r="G22" s="3">
        <f t="shared" si="0"/>
        <v>0.27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105</v>
      </c>
      <c r="F23" s="3">
        <v>2.64</v>
      </c>
      <c r="G23" s="3">
        <f t="shared" si="0"/>
        <v>0.28000000000000003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3">
        <v>2.14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1258</v>
      </c>
      <c r="F25" s="3">
        <v>2.15</v>
      </c>
      <c r="G25" s="3">
        <f t="shared" si="0"/>
        <v>5.41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19.16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1070</v>
      </c>
      <c r="F32" s="3">
        <v>1.77</v>
      </c>
      <c r="G32" s="3">
        <f>ROUND(E32*F32*B32/1000,2)</f>
        <v>1.89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</v>
      </c>
      <c r="F33" s="3">
        <v>1.77</v>
      </c>
      <c r="G33" s="3">
        <f>ROUND(E33*F33*B33/1000,2)</f>
        <v>1.89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19.010000000000002</v>
      </c>
      <c r="F35" s="3">
        <v>8.7899999999999991</v>
      </c>
      <c r="G35" s="3">
        <f>ROUND(E35*F35*B35/1000,2)</f>
        <v>61.16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3">
        <v>3.81</v>
      </c>
      <c r="G36" s="3">
        <f>ROUND(E36*F36*B36/1000,2)</f>
        <v>7.13</v>
      </c>
      <c r="H36" s="3"/>
    </row>
    <row r="37" spans="1:8" s="10" customFormat="1" ht="11.25" customHeight="1" x14ac:dyDescent="0.2">
      <c r="A37" s="15" t="s">
        <v>56</v>
      </c>
      <c r="B37" s="16"/>
      <c r="C37" s="16"/>
      <c r="D37" s="16"/>
      <c r="E37" s="16"/>
      <c r="F37" s="17"/>
      <c r="G37" s="13">
        <f>SUM(G6:G36)</f>
        <v>731.04999999999984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2.48</v>
      </c>
      <c r="F39" s="3">
        <v>196.61</v>
      </c>
      <c r="G39" s="3">
        <f>ROUND(E39*F39*B39/1000,2)</f>
        <v>178.46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2.48</v>
      </c>
      <c r="F41" s="3">
        <v>317.33</v>
      </c>
      <c r="G41" s="3">
        <f>ROUND(E41*F41*B41/1000,2)</f>
        <v>288.02999999999997</v>
      </c>
      <c r="H41" s="3"/>
    </row>
    <row r="42" spans="1:8" s="10" customFormat="1" ht="11.25" customHeight="1" x14ac:dyDescent="0.2">
      <c r="A42" s="15" t="s">
        <v>61</v>
      </c>
      <c r="B42" s="16"/>
      <c r="C42" s="16"/>
      <c r="D42" s="16"/>
      <c r="E42" s="16"/>
      <c r="F42" s="17"/>
      <c r="G42" s="13">
        <f>SUM(G39:G41)</f>
        <v>466.49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0.79</v>
      </c>
      <c r="F44" s="3">
        <v>537.61</v>
      </c>
      <c r="G44" s="3">
        <f>ROUND(E44*F44*B44/1000,2)</f>
        <v>155.44</v>
      </c>
      <c r="H44" s="3"/>
    </row>
    <row r="45" spans="1:8" s="10" customFormat="1" ht="11.25" customHeight="1" x14ac:dyDescent="0.2">
      <c r="A45" s="15" t="s">
        <v>64</v>
      </c>
      <c r="B45" s="16"/>
      <c r="C45" s="16"/>
      <c r="D45" s="16"/>
      <c r="E45" s="16"/>
      <c r="F45" s="17"/>
      <c r="G45" s="13">
        <f>SUM(G44)</f>
        <v>155.44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57.7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0</v>
      </c>
      <c r="F62" s="3">
        <v>0</v>
      </c>
      <c r="G62" s="3">
        <v>5.19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10.9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9.86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5.19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20.75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51.89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4.9800000000000004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5.4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20.75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51.89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30.09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32.17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5.5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4.88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10.38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103.77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51.89</v>
      </c>
      <c r="H108" s="3"/>
    </row>
    <row r="109" spans="1:8" s="10" customFormat="1" ht="11.25" customHeight="1" x14ac:dyDescent="0.2">
      <c r="A109" s="15" t="s">
        <v>134</v>
      </c>
      <c r="B109" s="16"/>
      <c r="C109" s="16"/>
      <c r="D109" s="16"/>
      <c r="E109" s="16"/>
      <c r="F109" s="17"/>
      <c r="G109" s="13">
        <f>SUM(G49:G108)</f>
        <v>483.17999999999995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25">
        <v>55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25">
        <v>44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25">
        <v>5.5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35.700000000000003</v>
      </c>
      <c r="G120" s="25">
        <v>35.700000000000003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3">
        <v>38.17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23">
        <v>5.72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23">
        <v>5.28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23">
        <v>14.43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63.58</v>
      </c>
      <c r="G125" s="23">
        <v>63.58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8.02</v>
      </c>
      <c r="G126" s="23">
        <v>8.02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23.87</v>
      </c>
      <c r="G127" s="23">
        <v>23.87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24">
        <v>5.5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24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24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25">
        <v>77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25">
        <v>53.9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25">
        <v>66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25">
        <v>56.1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25">
        <v>33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25">
        <v>9.9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11.41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23">
        <v>21.75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80</v>
      </c>
      <c r="D153" s="3" t="s">
        <v>47</v>
      </c>
      <c r="E153" s="3">
        <v>0</v>
      </c>
      <c r="F153" s="3">
        <v>0</v>
      </c>
      <c r="G153" s="3">
        <v>31.13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80</v>
      </c>
      <c r="D154" s="3" t="s">
        <v>47</v>
      </c>
      <c r="E154" s="3">
        <v>0</v>
      </c>
      <c r="F154" s="3">
        <v>0</v>
      </c>
      <c r="G154" s="3">
        <v>5.19</v>
      </c>
      <c r="H154" s="3"/>
    </row>
    <row r="155" spans="1:8" s="10" customFormat="1" ht="11.25" customHeight="1" x14ac:dyDescent="0.2">
      <c r="A155" s="15" t="s">
        <v>179</v>
      </c>
      <c r="B155" s="16"/>
      <c r="C155" s="16"/>
      <c r="D155" s="16"/>
      <c r="E155" s="16"/>
      <c r="F155" s="17"/>
      <c r="G155" s="13">
        <f>SUM(G112:G154)</f>
        <v>670.15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6</v>
      </c>
      <c r="F157" s="3">
        <v>186.86</v>
      </c>
      <c r="G157" s="23">
        <f>ROUND(E157*F157*B157/1000,2)</f>
        <v>410.34</v>
      </c>
      <c r="H157" s="3" t="s">
        <v>155</v>
      </c>
    </row>
    <row r="158" spans="1:8" s="10" customFormat="1" ht="11.25" customHeight="1" x14ac:dyDescent="0.2">
      <c r="A158" s="15" t="s">
        <v>182</v>
      </c>
      <c r="B158" s="16"/>
      <c r="C158" s="16"/>
      <c r="D158" s="16"/>
      <c r="E158" s="16"/>
      <c r="F158" s="17"/>
      <c r="G158" s="13">
        <f>SUM(G157)</f>
        <v>410.34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3</v>
      </c>
      <c r="F161" s="3">
        <v>10216.19</v>
      </c>
      <c r="G161" s="23">
        <f>ROUND(E161*F161*B161/1000,2)</f>
        <v>367.78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46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5" t="s">
        <v>187</v>
      </c>
      <c r="B163" s="16"/>
      <c r="C163" s="16"/>
      <c r="D163" s="16"/>
      <c r="E163" s="16"/>
      <c r="F163" s="17"/>
      <c r="G163" s="13">
        <f>SUM(G160:G162)</f>
        <v>367.78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23">
        <v>16.18</v>
      </c>
      <c r="H165" s="3"/>
    </row>
    <row r="166" spans="1:8" ht="11.25" customHeight="1" x14ac:dyDescent="0.2">
      <c r="A166" s="3" t="s">
        <v>190</v>
      </c>
      <c r="B166" s="3">
        <v>2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5" t="s">
        <v>192</v>
      </c>
      <c r="B168" s="16"/>
      <c r="C168" s="16"/>
      <c r="D168" s="16"/>
      <c r="E168" s="16"/>
      <c r="F168" s="17"/>
      <c r="G168" s="13">
        <f>SUM(G165:G167)</f>
        <v>16.18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5" t="s">
        <v>197</v>
      </c>
      <c r="B172" s="16"/>
      <c r="C172" s="16"/>
      <c r="D172" s="16"/>
      <c r="E172" s="16"/>
      <c r="F172" s="17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366</v>
      </c>
      <c r="C174" s="3" t="s">
        <v>200</v>
      </c>
      <c r="D174" s="3" t="s">
        <v>70</v>
      </c>
      <c r="E174" s="3">
        <v>0</v>
      </c>
      <c r="F174" s="3">
        <v>0</v>
      </c>
      <c r="G174" s="23">
        <v>45.55</v>
      </c>
      <c r="H174" s="3" t="s">
        <v>200</v>
      </c>
    </row>
    <row r="175" spans="1:8" ht="11.25" customHeight="1" x14ac:dyDescent="0.2">
      <c r="A175" s="3" t="s">
        <v>201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">
        <v>35.19</v>
      </c>
      <c r="H175" s="3" t="s">
        <v>200</v>
      </c>
    </row>
    <row r="176" spans="1:8" s="10" customFormat="1" ht="11.25" customHeight="1" x14ac:dyDescent="0.2">
      <c r="A176" s="15" t="s">
        <v>202</v>
      </c>
      <c r="B176" s="16"/>
      <c r="C176" s="16"/>
      <c r="D176" s="16"/>
      <c r="E176" s="16"/>
      <c r="F176" s="17"/>
      <c r="G176" s="13">
        <f>SUM(G174:G175)</f>
        <v>80.739999999999995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23">
        <v>192.63</v>
      </c>
      <c r="H178" s="3"/>
    </row>
    <row r="179" spans="1:8" s="10" customFormat="1" ht="11.25" customHeight="1" x14ac:dyDescent="0.2">
      <c r="A179" s="15" t="s">
        <v>205</v>
      </c>
      <c r="B179" s="16"/>
      <c r="C179" s="16"/>
      <c r="D179" s="16"/>
      <c r="E179" s="16"/>
      <c r="F179" s="17"/>
      <c r="G179" s="13">
        <f>SUM(G178)</f>
        <v>192.63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23">
        <v>79.87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5" t="s">
        <v>210</v>
      </c>
      <c r="B185" s="16"/>
      <c r="C185" s="16"/>
      <c r="D185" s="16"/>
      <c r="E185" s="16"/>
      <c r="F185" s="17"/>
      <c r="G185" s="13">
        <f>SUM(G182:G184)</f>
        <v>79.87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23">
        <v>14.41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23">
        <v>7.23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5" t="s">
        <v>220</v>
      </c>
      <c r="B194" s="16"/>
      <c r="C194" s="16"/>
      <c r="D194" s="16"/>
      <c r="E194" s="16"/>
      <c r="F194" s="17"/>
      <c r="G194" s="13">
        <f>SUM(G187:G193)</f>
        <v>21.64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195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5" t="s">
        <v>235</v>
      </c>
      <c r="B206" s="16"/>
      <c r="C206" s="16"/>
      <c r="D206" s="16"/>
      <c r="E206" s="16"/>
      <c r="F206" s="17"/>
      <c r="G206" s="13">
        <f>SUM(G196:G205)</f>
        <v>0</v>
      </c>
      <c r="H206" s="13"/>
    </row>
    <row r="207" spans="1:8" s="10" customFormat="1" ht="11.25" customHeight="1" x14ac:dyDescent="0.2">
      <c r="A207" s="15" t="s">
        <v>236</v>
      </c>
      <c r="B207" s="16"/>
      <c r="C207" s="16"/>
      <c r="D207" s="16"/>
      <c r="E207" s="16"/>
      <c r="F207" s="17"/>
      <c r="G207" s="13">
        <f>G37+G42+G45+G109+G155+G158+G163+G168+G172+G176+G179+G185+G194+G206+G4</f>
        <v>4083.8799999999997</v>
      </c>
      <c r="H207" s="13"/>
    </row>
    <row r="209" spans="1:8" hidden="1" x14ac:dyDescent="0.2">
      <c r="E209" s="4" t="s">
        <v>239</v>
      </c>
      <c r="F209" s="4">
        <f>(25.51*6+26.53*6)/12</f>
        <v>26.02</v>
      </c>
      <c r="G209" s="18">
        <f>G207*1000/F210/12</f>
        <v>26.019995973280931</v>
      </c>
      <c r="H209" s="19">
        <f>F209/G209</f>
        <v>1.0000001547547921</v>
      </c>
    </row>
    <row r="210" spans="1:8" hidden="1" x14ac:dyDescent="0.2">
      <c r="E210" s="4" t="s">
        <v>240</v>
      </c>
      <c r="F210" s="20">
        <v>13079.3</v>
      </c>
      <c r="G210" s="21">
        <f>F210*F209*12/1000</f>
        <v>4083.8806320000003</v>
      </c>
    </row>
    <row r="211" spans="1:8" hidden="1" x14ac:dyDescent="0.2">
      <c r="G211" s="18"/>
    </row>
    <row r="212" spans="1:8" hidden="1" x14ac:dyDescent="0.2">
      <c r="F212" s="4" t="s">
        <v>241</v>
      </c>
      <c r="G212" s="18">
        <f>G210-G207</f>
        <v>6.3200000067809015E-4</v>
      </c>
      <c r="H212" s="22">
        <f>G214-G207</f>
        <v>-408.38743119999936</v>
      </c>
    </row>
    <row r="213" spans="1:8" hidden="1" x14ac:dyDescent="0.2">
      <c r="G213" s="18"/>
    </row>
    <row r="214" spans="1:8" hidden="1" x14ac:dyDescent="0.2">
      <c r="G214" s="18">
        <f>G210*0.9</f>
        <v>3675.4925688000003</v>
      </c>
    </row>
    <row r="215" spans="1:8" hidden="1" x14ac:dyDescent="0.2">
      <c r="F215" s="4" t="s">
        <v>242</v>
      </c>
      <c r="G215" s="21">
        <f>G210*0.1</f>
        <v>408.38806320000003</v>
      </c>
    </row>
    <row r="216" spans="1:8" hidden="1" x14ac:dyDescent="0.2">
      <c r="G216" s="18">
        <f>SUM(G214:G215)</f>
        <v>4083.8806320000003</v>
      </c>
    </row>
    <row r="218" spans="1:8" x14ac:dyDescent="0.2">
      <c r="A218" s="29" t="s">
        <v>244</v>
      </c>
      <c r="B218" s="29"/>
      <c r="C218" s="29"/>
      <c r="D218" s="29"/>
      <c r="E218" s="29"/>
      <c r="F218" s="29"/>
      <c r="G218" s="29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topLeftCell="A31" workbookViewId="0">
      <selection activeCell="A64" sqref="A64:H64"/>
    </sheetView>
  </sheetViews>
  <sheetFormatPr defaultRowHeight="11.25" customHeight="1" x14ac:dyDescent="0.2"/>
  <cols>
    <col min="1" max="1" width="54" style="4" customWidth="1"/>
    <col min="2" max="16384" width="9.140625" style="4"/>
  </cols>
  <sheetData>
    <row r="1" spans="1:8" s="1" customFormat="1" ht="15.75" x14ac:dyDescent="0.25">
      <c r="A1" s="5" t="s">
        <v>249</v>
      </c>
    </row>
    <row r="2" spans="1:8" s="1" customFormat="1" ht="15.75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1.25" customHeight="1" x14ac:dyDescent="0.2">
      <c r="A3" s="28" t="s">
        <v>1</v>
      </c>
      <c r="B3" s="6" t="s">
        <v>2</v>
      </c>
      <c r="C3" s="8"/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</row>
    <row r="4" spans="1:8" ht="11.25" customHeight="1" x14ac:dyDescent="0.2">
      <c r="A4" s="26" t="s">
        <v>243</v>
      </c>
      <c r="B4" s="28"/>
      <c r="C4" s="28"/>
      <c r="D4" s="28"/>
      <c r="E4" s="28"/>
      <c r="F4" s="28"/>
      <c r="G4" s="28">
        <v>408.39</v>
      </c>
      <c r="H4" s="28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235.9</v>
      </c>
      <c r="F6" s="24">
        <v>2.65</v>
      </c>
      <c r="G6" s="3">
        <f t="shared" ref="G6:G25" si="0">ROUND(E6*F6*B6/1000,2)</f>
        <v>187.54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235.9</v>
      </c>
      <c r="F7" s="24">
        <v>3.78</v>
      </c>
      <c r="G7" s="24">
        <f t="shared" si="0"/>
        <v>10.7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1769.1</v>
      </c>
      <c r="F8" s="24">
        <v>2.3199999999999998</v>
      </c>
      <c r="G8" s="3">
        <f t="shared" si="0"/>
        <v>213.42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1769.1</v>
      </c>
      <c r="F9" s="24">
        <v>2.98</v>
      </c>
      <c r="G9" s="3">
        <f t="shared" si="0"/>
        <v>63.26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102</v>
      </c>
      <c r="F10" s="24">
        <v>3.58</v>
      </c>
      <c r="G10" s="3">
        <f t="shared" si="0"/>
        <v>109.55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51</v>
      </c>
      <c r="F11" s="24">
        <v>22.39</v>
      </c>
      <c r="G11" s="3">
        <f t="shared" si="0"/>
        <v>59.38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15.8</v>
      </c>
      <c r="F12" s="24">
        <v>3.81</v>
      </c>
      <c r="G12" s="3">
        <f t="shared" si="0"/>
        <v>18.059999999999999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4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174</v>
      </c>
      <c r="F14" s="24">
        <v>9.76</v>
      </c>
      <c r="G14" s="24">
        <f t="shared" si="0"/>
        <v>1.7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9298</v>
      </c>
      <c r="F15" s="24">
        <v>3.25</v>
      </c>
      <c r="G15" s="3">
        <f t="shared" si="0"/>
        <v>30.22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360</v>
      </c>
      <c r="F16" s="24">
        <v>2.0299999999999998</v>
      </c>
      <c r="G16" s="3">
        <f t="shared" si="0"/>
        <v>0.73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82</v>
      </c>
      <c r="F17" s="24">
        <v>4.75</v>
      </c>
      <c r="G17" s="3">
        <f t="shared" si="0"/>
        <v>0.39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12.5</v>
      </c>
      <c r="F18" s="24">
        <v>4.7300000000000004</v>
      </c>
      <c r="G18" s="3">
        <f t="shared" si="0"/>
        <v>0.12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4">
        <v>4.54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4">
        <v>3.06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102</v>
      </c>
      <c r="F21" s="24">
        <v>2.92</v>
      </c>
      <c r="G21" s="24">
        <f t="shared" si="0"/>
        <v>0.3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</v>
      </c>
      <c r="F22" s="24">
        <v>5.87</v>
      </c>
      <c r="G22" s="24">
        <f t="shared" si="0"/>
        <v>0.3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105</v>
      </c>
      <c r="F23" s="24">
        <v>2.92</v>
      </c>
      <c r="G23" s="3">
        <f t="shared" si="0"/>
        <v>0.31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17</v>
      </c>
      <c r="F24" s="24">
        <v>2.37</v>
      </c>
      <c r="G24" s="3">
        <f t="shared" si="0"/>
        <v>0.04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1258</v>
      </c>
      <c r="F25" s="24">
        <v>2.3199999999999998</v>
      </c>
      <c r="G25" s="3">
        <f t="shared" si="0"/>
        <v>5.84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42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4">
        <v>0</v>
      </c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2</v>
      </c>
      <c r="C28" s="3" t="s">
        <v>40</v>
      </c>
      <c r="D28" s="3" t="s">
        <v>19</v>
      </c>
      <c r="E28" s="3">
        <v>3</v>
      </c>
      <c r="F28" s="24">
        <v>50.76</v>
      </c>
      <c r="G28" s="24">
        <f t="shared" ref="G28" si="1">ROUND(E28*F28*B28/1000,2)</f>
        <v>0.3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42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4">
        <v>8.6999999999999993</v>
      </c>
      <c r="G30" s="3">
        <v>19.16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4">
        <v>0</v>
      </c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1070</v>
      </c>
      <c r="F32" s="24">
        <v>1.91</v>
      </c>
      <c r="G32" s="3">
        <f>ROUND(E32*F32*B32/1000,2)</f>
        <v>2.04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1070</v>
      </c>
      <c r="F33" s="24">
        <v>1.91</v>
      </c>
      <c r="G33" s="3">
        <f>ROUND(E33*F33*B33/1000,2)</f>
        <v>2.04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42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19.010000000000002</v>
      </c>
      <c r="F35" s="24">
        <v>9.6199999999999992</v>
      </c>
      <c r="G35" s="3">
        <f>ROUND(E35*F35*B35/1000,2)</f>
        <v>66.930000000000007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78</v>
      </c>
      <c r="F36" s="24">
        <v>4.2</v>
      </c>
      <c r="G36" s="3">
        <f>ROUND(E36*F36*B36/1000,2)</f>
        <v>7.86</v>
      </c>
      <c r="H36" s="3"/>
    </row>
    <row r="37" spans="1:8" s="10" customFormat="1" ht="11.25" customHeight="1" x14ac:dyDescent="0.2">
      <c r="A37" s="15" t="s">
        <v>56</v>
      </c>
      <c r="B37" s="16"/>
      <c r="C37" s="16"/>
      <c r="D37" s="16"/>
      <c r="E37" s="16"/>
      <c r="F37" s="8"/>
      <c r="G37" s="27">
        <f>SUM(G6:G36)</f>
        <v>800.18999999999971</v>
      </c>
      <c r="H37" s="27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/>
      <c r="F39" s="3"/>
      <c r="G39" s="37">
        <v>165.79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43">
        <v>2.4900000000000002</v>
      </c>
      <c r="F41" s="43">
        <v>337.27</v>
      </c>
      <c r="G41" s="37">
        <f>ROUND(E41*F41*B41/1000,2)</f>
        <v>307.37</v>
      </c>
      <c r="H41" s="3"/>
    </row>
    <row r="42" spans="1:8" s="10" customFormat="1" ht="11.25" customHeight="1" x14ac:dyDescent="0.2">
      <c r="A42" s="15" t="s">
        <v>61</v>
      </c>
      <c r="B42" s="16"/>
      <c r="C42" s="16"/>
      <c r="D42" s="16"/>
      <c r="E42" s="16"/>
      <c r="F42" s="8"/>
      <c r="G42" s="27">
        <f>SUM(G39:G41)</f>
        <v>473.15999999999997</v>
      </c>
      <c r="H42" s="27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44">
        <f>ROUND(G44/F44/B44*1000,3)</f>
        <v>0.78900000000000003</v>
      </c>
      <c r="F44" s="3">
        <v>536</v>
      </c>
      <c r="G44" s="37">
        <v>154.78</v>
      </c>
      <c r="H44" s="3"/>
    </row>
    <row r="45" spans="1:8" s="10" customFormat="1" ht="11.25" customHeight="1" x14ac:dyDescent="0.2">
      <c r="A45" s="15" t="s">
        <v>64</v>
      </c>
      <c r="B45" s="16"/>
      <c r="C45" s="16"/>
      <c r="D45" s="16"/>
      <c r="E45" s="16"/>
      <c r="F45" s="17"/>
      <c r="G45" s="27">
        <f>SUM(G44)</f>
        <v>154.78</v>
      </c>
      <c r="H45" s="27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21.58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0</v>
      </c>
      <c r="F62" s="3">
        <v>0</v>
      </c>
      <c r="G62" s="3">
        <v>0.39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36" t="s">
        <v>247</v>
      </c>
      <c r="B64" s="37"/>
      <c r="C64" s="37"/>
      <c r="D64" s="37"/>
      <c r="E64" s="37"/>
      <c r="F64" s="37"/>
      <c r="G64" s="37">
        <v>12.84</v>
      </c>
      <c r="H64" s="37"/>
    </row>
    <row r="65" spans="1:8" ht="11.25" customHeight="1" x14ac:dyDescent="0.2">
      <c r="A65" s="6" t="s">
        <v>87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3" t="s">
        <v>88</v>
      </c>
      <c r="B66" s="3">
        <v>1</v>
      </c>
      <c r="C66" s="3" t="s">
        <v>69</v>
      </c>
      <c r="D66" s="3" t="s">
        <v>47</v>
      </c>
      <c r="E66" s="3">
        <v>0</v>
      </c>
      <c r="F66" s="3">
        <v>0</v>
      </c>
      <c r="G66" s="3">
        <v>0</v>
      </c>
      <c r="H66" s="3" t="s">
        <v>71</v>
      </c>
    </row>
    <row r="67" spans="1:8" ht="11.25" customHeight="1" x14ac:dyDescent="0.2">
      <c r="A67" s="3" t="s">
        <v>89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10.9</v>
      </c>
      <c r="H67" s="3" t="s">
        <v>71</v>
      </c>
    </row>
    <row r="68" spans="1:8" ht="11.25" customHeight="1" x14ac:dyDescent="0.2">
      <c r="A68" s="3" t="s">
        <v>90</v>
      </c>
      <c r="B68" s="3">
        <v>1</v>
      </c>
      <c r="C68" s="3" t="s">
        <v>69</v>
      </c>
      <c r="D68" s="3" t="s">
        <v>70</v>
      </c>
      <c r="E68" s="3">
        <v>0</v>
      </c>
      <c r="F68" s="3">
        <v>0</v>
      </c>
      <c r="G68" s="3">
        <v>9.86</v>
      </c>
      <c r="H68" s="3" t="s">
        <v>71</v>
      </c>
    </row>
    <row r="69" spans="1:8" ht="11.25" customHeight="1" x14ac:dyDescent="0.2">
      <c r="A69" s="6" t="s">
        <v>91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3" t="s">
        <v>92</v>
      </c>
      <c r="B70" s="3">
        <v>2</v>
      </c>
      <c r="C70" s="3" t="s">
        <v>69</v>
      </c>
      <c r="D70" s="3" t="s">
        <v>70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94</v>
      </c>
      <c r="B71" s="3">
        <v>2</v>
      </c>
      <c r="C71" s="3" t="s">
        <v>69</v>
      </c>
      <c r="D71" s="3" t="s">
        <v>47</v>
      </c>
      <c r="E71" s="3">
        <v>0</v>
      </c>
      <c r="F71" s="3">
        <v>0</v>
      </c>
      <c r="G71" s="3">
        <v>0</v>
      </c>
      <c r="H71" s="3" t="s">
        <v>93</v>
      </c>
    </row>
    <row r="72" spans="1:8" ht="11.25" customHeight="1" x14ac:dyDescent="0.2">
      <c r="A72" s="3" t="s">
        <v>95</v>
      </c>
      <c r="B72" s="3">
        <v>1</v>
      </c>
      <c r="C72" s="3" t="s">
        <v>69</v>
      </c>
      <c r="D72" s="3" t="s">
        <v>41</v>
      </c>
      <c r="E72" s="3">
        <v>0</v>
      </c>
      <c r="F72" s="3">
        <v>0</v>
      </c>
      <c r="G72" s="3">
        <v>0</v>
      </c>
      <c r="H72" s="3" t="s">
        <v>71</v>
      </c>
    </row>
    <row r="73" spans="1:8" ht="11.25" customHeight="1" x14ac:dyDescent="0.2">
      <c r="A73" s="3" t="s">
        <v>96</v>
      </c>
      <c r="B73" s="3">
        <v>1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97</v>
      </c>
      <c r="B74" s="3">
        <v>0</v>
      </c>
      <c r="C74" s="3" t="s">
        <v>80</v>
      </c>
      <c r="D74" s="3" t="s">
        <v>19</v>
      </c>
      <c r="E74" s="3">
        <v>0</v>
      </c>
      <c r="F74" s="3">
        <v>0</v>
      </c>
      <c r="G74" s="3">
        <v>0</v>
      </c>
      <c r="H74" s="3" t="s">
        <v>80</v>
      </c>
    </row>
    <row r="75" spans="1:8" ht="11.25" customHeight="1" x14ac:dyDescent="0.2">
      <c r="A75" s="3" t="s">
        <v>98</v>
      </c>
      <c r="B75" s="3">
        <v>1</v>
      </c>
      <c r="C75" s="3" t="s">
        <v>69</v>
      </c>
      <c r="D75" s="3" t="s">
        <v>19</v>
      </c>
      <c r="E75" s="3">
        <v>0</v>
      </c>
      <c r="F75" s="3">
        <v>0</v>
      </c>
      <c r="G75" s="3">
        <v>5.19</v>
      </c>
      <c r="H75" s="3" t="s">
        <v>71</v>
      </c>
    </row>
    <row r="76" spans="1:8" ht="11.25" customHeight="1" x14ac:dyDescent="0.2">
      <c r="A76" s="3" t="s">
        <v>99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20.75</v>
      </c>
      <c r="H76" s="3" t="s">
        <v>71</v>
      </c>
    </row>
    <row r="77" spans="1:8" ht="11.25" customHeight="1" x14ac:dyDescent="0.2">
      <c r="A77" s="3" t="s">
        <v>100</v>
      </c>
      <c r="B77" s="3">
        <v>1</v>
      </c>
      <c r="C77" s="3" t="s">
        <v>80</v>
      </c>
      <c r="D77" s="3" t="s">
        <v>70</v>
      </c>
      <c r="E77" s="3">
        <v>0</v>
      </c>
      <c r="F77" s="3">
        <v>0</v>
      </c>
      <c r="G77" s="3">
        <v>0</v>
      </c>
      <c r="H77" s="3" t="s">
        <v>80</v>
      </c>
    </row>
    <row r="78" spans="1:8" ht="11.25" customHeight="1" x14ac:dyDescent="0.2">
      <c r="A78" s="3" t="s">
        <v>101</v>
      </c>
      <c r="B78" s="3">
        <v>1</v>
      </c>
      <c r="C78" s="3" t="s">
        <v>69</v>
      </c>
      <c r="D78" s="3" t="s">
        <v>70</v>
      </c>
      <c r="E78" s="3">
        <v>0</v>
      </c>
      <c r="F78" s="3">
        <v>0</v>
      </c>
      <c r="G78" s="3">
        <v>51.89</v>
      </c>
      <c r="H78" s="3" t="s">
        <v>71</v>
      </c>
    </row>
    <row r="79" spans="1:8" ht="11.25" customHeight="1" x14ac:dyDescent="0.2">
      <c r="A79" s="6" t="s">
        <v>102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3" t="s">
        <v>103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4.9800000000000004</v>
      </c>
      <c r="H80" s="3" t="s">
        <v>80</v>
      </c>
    </row>
    <row r="81" spans="1:8" ht="11.25" customHeight="1" x14ac:dyDescent="0.2">
      <c r="A81" s="3" t="s">
        <v>104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105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5.4</v>
      </c>
      <c r="H82" s="3" t="s">
        <v>80</v>
      </c>
    </row>
    <row r="83" spans="1:8" ht="11.25" customHeight="1" x14ac:dyDescent="0.2">
      <c r="A83" s="3" t="s">
        <v>106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3" t="s">
        <v>107</v>
      </c>
      <c r="B84" s="3">
        <v>1</v>
      </c>
      <c r="C84" s="3" t="s">
        <v>80</v>
      </c>
      <c r="D84" s="3" t="s">
        <v>19</v>
      </c>
      <c r="E84" s="3">
        <v>0</v>
      </c>
      <c r="F84" s="3">
        <v>0</v>
      </c>
      <c r="G84" s="3">
        <v>0</v>
      </c>
      <c r="H84" s="3" t="s">
        <v>80</v>
      </c>
    </row>
    <row r="85" spans="1:8" ht="11.25" customHeight="1" x14ac:dyDescent="0.2">
      <c r="A85" s="6" t="s">
        <v>108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3" t="s">
        <v>109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20.75</v>
      </c>
      <c r="H86" s="3" t="s">
        <v>71</v>
      </c>
    </row>
    <row r="87" spans="1:8" ht="11.25" customHeight="1" x14ac:dyDescent="0.2">
      <c r="A87" s="3" t="s">
        <v>110</v>
      </c>
      <c r="B87" s="3">
        <v>1</v>
      </c>
      <c r="C87" s="3" t="s">
        <v>69</v>
      </c>
      <c r="D87" s="3" t="s">
        <v>70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111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112</v>
      </c>
      <c r="B89" s="3">
        <v>1</v>
      </c>
      <c r="C89" s="3" t="s">
        <v>69</v>
      </c>
      <c r="D89" s="3" t="s">
        <v>19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113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114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115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116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51.89</v>
      </c>
      <c r="H93" s="3" t="s">
        <v>71</v>
      </c>
    </row>
    <row r="94" spans="1:8" ht="11.25" customHeight="1" x14ac:dyDescent="0.2">
      <c r="A94" s="3" t="s">
        <v>117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30.09</v>
      </c>
      <c r="H94" s="3" t="s">
        <v>71</v>
      </c>
    </row>
    <row r="95" spans="1:8" ht="11.25" customHeight="1" x14ac:dyDescent="0.2">
      <c r="A95" s="3" t="s">
        <v>118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119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120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32.17</v>
      </c>
      <c r="H97" s="3" t="s">
        <v>71</v>
      </c>
    </row>
    <row r="98" spans="1:8" ht="11.25" customHeight="1" x14ac:dyDescent="0.2">
      <c r="A98" s="3" t="s">
        <v>121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3" t="s">
        <v>122</v>
      </c>
      <c r="B99" s="3">
        <v>1</v>
      </c>
      <c r="C99" s="3" t="s">
        <v>69</v>
      </c>
      <c r="D99" s="3" t="s">
        <v>70</v>
      </c>
      <c r="E99" s="3">
        <v>0</v>
      </c>
      <c r="F99" s="3">
        <v>0</v>
      </c>
      <c r="G99" s="3">
        <v>0</v>
      </c>
      <c r="H99" s="3" t="s">
        <v>71</v>
      </c>
    </row>
    <row r="100" spans="1:8" ht="11.25" customHeight="1" x14ac:dyDescent="0.2">
      <c r="A100" s="6" t="s">
        <v>123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3" t="s">
        <v>124</v>
      </c>
      <c r="B101" s="3">
        <v>1</v>
      </c>
      <c r="C101" s="3" t="s">
        <v>125</v>
      </c>
      <c r="D101" s="3" t="s">
        <v>47</v>
      </c>
      <c r="E101" s="3">
        <v>0</v>
      </c>
      <c r="F101" s="3">
        <v>0</v>
      </c>
      <c r="G101" s="3">
        <v>5.5</v>
      </c>
      <c r="H101" s="3" t="s">
        <v>125</v>
      </c>
    </row>
    <row r="102" spans="1:8" ht="11.25" customHeight="1" x14ac:dyDescent="0.2">
      <c r="A102" s="3" t="s">
        <v>126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4.88</v>
      </c>
      <c r="H102" s="3" t="s">
        <v>125</v>
      </c>
    </row>
    <row r="103" spans="1:8" ht="11.25" customHeight="1" x14ac:dyDescent="0.2">
      <c r="A103" s="3" t="s">
        <v>127</v>
      </c>
      <c r="B103" s="3">
        <v>1</v>
      </c>
      <c r="C103" s="3" t="s">
        <v>125</v>
      </c>
      <c r="D103" s="3" t="s">
        <v>41</v>
      </c>
      <c r="E103" s="3">
        <v>0</v>
      </c>
      <c r="F103" s="3">
        <v>0</v>
      </c>
      <c r="G103" s="3">
        <v>10.38</v>
      </c>
      <c r="H103" s="3" t="s">
        <v>125</v>
      </c>
    </row>
    <row r="104" spans="1:8" ht="11.25" customHeight="1" x14ac:dyDescent="0.2">
      <c r="A104" s="3" t="s">
        <v>128</v>
      </c>
      <c r="B104" s="3">
        <v>1</v>
      </c>
      <c r="C104" s="3" t="s">
        <v>80</v>
      </c>
      <c r="D104" s="3" t="s">
        <v>19</v>
      </c>
      <c r="E104" s="3">
        <v>0</v>
      </c>
      <c r="F104" s="3">
        <v>0</v>
      </c>
      <c r="G104" s="3">
        <v>0</v>
      </c>
      <c r="H104" s="3" t="s">
        <v>80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3" t="s">
        <v>129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131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132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103.77</v>
      </c>
      <c r="H108" s="3"/>
    </row>
    <row r="109" spans="1:8" ht="11.25" customHeight="1" x14ac:dyDescent="0.2">
      <c r="A109" s="3" t="s">
        <v>133</v>
      </c>
      <c r="B109" s="3">
        <v>1</v>
      </c>
      <c r="C109" s="3" t="s">
        <v>10</v>
      </c>
      <c r="D109" s="3" t="s">
        <v>47</v>
      </c>
      <c r="E109" s="3">
        <v>0</v>
      </c>
      <c r="F109" s="3">
        <v>0</v>
      </c>
      <c r="G109" s="3">
        <v>51.89</v>
      </c>
      <c r="H109" s="3"/>
    </row>
    <row r="110" spans="1:8" s="10" customFormat="1" ht="11.25" customHeight="1" x14ac:dyDescent="0.2">
      <c r="A110" s="15" t="s">
        <v>134</v>
      </c>
      <c r="B110" s="16"/>
      <c r="C110" s="16"/>
      <c r="D110" s="16"/>
      <c r="E110" s="16"/>
      <c r="F110" s="17"/>
      <c r="G110" s="27">
        <f>SUM(G49:G109)</f>
        <v>455.09999999999991</v>
      </c>
      <c r="H110" s="27"/>
    </row>
    <row r="111" spans="1:8" ht="11.25" customHeight="1" x14ac:dyDescent="0.2">
      <c r="A111" s="6" t="s">
        <v>102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135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3" t="s">
        <v>136</v>
      </c>
      <c r="B113" s="3">
        <v>1</v>
      </c>
      <c r="C113" s="3" t="s">
        <v>80</v>
      </c>
      <c r="D113" s="3" t="s">
        <v>41</v>
      </c>
      <c r="E113" s="3">
        <v>0</v>
      </c>
      <c r="F113" s="3">
        <v>0</v>
      </c>
      <c r="G113" s="3">
        <v>0</v>
      </c>
      <c r="H113" s="3" t="s">
        <v>80</v>
      </c>
    </row>
    <row r="114" spans="1:11" ht="11.25" customHeight="1" x14ac:dyDescent="0.2">
      <c r="A114" s="3" t="s">
        <v>137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11" ht="11.25" customHeight="1" x14ac:dyDescent="0.2">
      <c r="A115" s="3" t="s">
        <v>138</v>
      </c>
      <c r="B115" s="3">
        <v>1</v>
      </c>
      <c r="C115" s="3" t="s">
        <v>80</v>
      </c>
      <c r="D115" s="3" t="s">
        <v>19</v>
      </c>
      <c r="E115" s="3">
        <v>0</v>
      </c>
      <c r="F115" s="3">
        <v>0</v>
      </c>
      <c r="G115" s="3">
        <v>0</v>
      </c>
      <c r="H115" s="3" t="s">
        <v>80</v>
      </c>
    </row>
    <row r="116" spans="1:11" ht="11.25" customHeight="1" x14ac:dyDescent="0.2">
      <c r="A116" s="3" t="s">
        <v>139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24">
        <v>55</v>
      </c>
      <c r="H116" s="3" t="s">
        <v>125</v>
      </c>
    </row>
    <row r="117" spans="1:11" ht="11.25" customHeight="1" x14ac:dyDescent="0.2">
      <c r="A117" s="3" t="s">
        <v>140</v>
      </c>
      <c r="B117" s="3">
        <v>1</v>
      </c>
      <c r="C117" s="3" t="s">
        <v>125</v>
      </c>
      <c r="D117" s="3" t="s">
        <v>70</v>
      </c>
      <c r="E117" s="3">
        <v>0</v>
      </c>
      <c r="F117" s="3">
        <v>0</v>
      </c>
      <c r="G117" s="24">
        <v>44</v>
      </c>
      <c r="H117" s="3" t="s">
        <v>125</v>
      </c>
    </row>
    <row r="118" spans="1:11" ht="11.25" customHeight="1" x14ac:dyDescent="0.2">
      <c r="A118" s="3" t="s">
        <v>141</v>
      </c>
      <c r="B118" s="3">
        <v>1</v>
      </c>
      <c r="C118" s="3" t="s">
        <v>125</v>
      </c>
      <c r="D118" s="3" t="s">
        <v>41</v>
      </c>
      <c r="E118" s="3">
        <v>0</v>
      </c>
      <c r="F118" s="3">
        <v>0</v>
      </c>
      <c r="G118" s="24">
        <v>5.5</v>
      </c>
      <c r="H118" s="3" t="s">
        <v>125</v>
      </c>
    </row>
    <row r="119" spans="1:11" ht="11.25" customHeight="1" x14ac:dyDescent="0.2">
      <c r="A119" s="3" t="s">
        <v>142</v>
      </c>
      <c r="B119" s="3">
        <v>0</v>
      </c>
      <c r="C119" s="3" t="s">
        <v>125</v>
      </c>
      <c r="D119" s="3" t="s">
        <v>41</v>
      </c>
      <c r="E119" s="3">
        <v>0</v>
      </c>
      <c r="F119" s="3">
        <v>0</v>
      </c>
      <c r="G119" s="3">
        <v>0</v>
      </c>
      <c r="H119" s="3" t="s">
        <v>125</v>
      </c>
    </row>
    <row r="120" spans="1:11" ht="11.25" customHeight="1" x14ac:dyDescent="0.2">
      <c r="A120" s="3" t="s">
        <v>143</v>
      </c>
      <c r="B120" s="3">
        <v>0</v>
      </c>
      <c r="C120" s="3" t="s">
        <v>125</v>
      </c>
      <c r="D120" s="3" t="s">
        <v>19</v>
      </c>
      <c r="E120" s="3">
        <v>0</v>
      </c>
      <c r="F120" s="3">
        <v>0</v>
      </c>
      <c r="G120" s="3">
        <v>0</v>
      </c>
      <c r="H120" s="3" t="s">
        <v>125</v>
      </c>
    </row>
    <row r="121" spans="1:11" ht="11.25" customHeight="1" x14ac:dyDescent="0.2">
      <c r="A121" s="3" t="s">
        <v>144</v>
      </c>
      <c r="B121" s="3">
        <v>1</v>
      </c>
      <c r="C121" s="3" t="s">
        <v>125</v>
      </c>
      <c r="D121" s="3" t="s">
        <v>70</v>
      </c>
      <c r="E121" s="3">
        <v>1000</v>
      </c>
      <c r="F121" s="3">
        <v>33.33</v>
      </c>
      <c r="G121" s="39">
        <v>33.33</v>
      </c>
      <c r="H121" s="3" t="s">
        <v>125</v>
      </c>
    </row>
    <row r="122" spans="1:11" ht="11.25" customHeight="1" x14ac:dyDescent="0.2">
      <c r="A122" s="3" t="s">
        <v>145</v>
      </c>
      <c r="B122" s="3">
        <v>1</v>
      </c>
      <c r="C122" s="3" t="s">
        <v>125</v>
      </c>
      <c r="D122" s="3" t="s">
        <v>70</v>
      </c>
      <c r="E122" s="3">
        <v>0</v>
      </c>
      <c r="F122" s="3">
        <v>0</v>
      </c>
      <c r="G122" s="3">
        <v>38.17</v>
      </c>
      <c r="H122" s="3" t="s">
        <v>125</v>
      </c>
    </row>
    <row r="123" spans="1:11" ht="11.25" customHeight="1" x14ac:dyDescent="0.2">
      <c r="A123" s="3" t="s">
        <v>146</v>
      </c>
      <c r="B123" s="3">
        <v>1</v>
      </c>
      <c r="C123" s="3" t="s">
        <v>80</v>
      </c>
      <c r="D123" s="3" t="s">
        <v>19</v>
      </c>
      <c r="E123" s="3">
        <v>0</v>
      </c>
      <c r="F123" s="3">
        <v>0</v>
      </c>
      <c r="G123" s="3">
        <v>5.72</v>
      </c>
      <c r="H123" s="3" t="s">
        <v>80</v>
      </c>
    </row>
    <row r="124" spans="1:11" ht="11.25" customHeight="1" x14ac:dyDescent="0.2">
      <c r="A124" s="3" t="s">
        <v>147</v>
      </c>
      <c r="B124" s="3">
        <v>1</v>
      </c>
      <c r="C124" s="3" t="s">
        <v>80</v>
      </c>
      <c r="D124" s="3" t="s">
        <v>41</v>
      </c>
      <c r="E124" s="3">
        <v>0</v>
      </c>
      <c r="F124" s="3">
        <v>0</v>
      </c>
      <c r="G124" s="3">
        <v>5.28</v>
      </c>
      <c r="H124" s="3"/>
    </row>
    <row r="125" spans="1:11" ht="11.25" customHeight="1" x14ac:dyDescent="0.2">
      <c r="A125" s="3" t="s">
        <v>148</v>
      </c>
      <c r="B125" s="3">
        <v>1</v>
      </c>
      <c r="C125" s="3" t="s">
        <v>125</v>
      </c>
      <c r="D125" s="3" t="s">
        <v>19</v>
      </c>
      <c r="E125" s="3">
        <v>0</v>
      </c>
      <c r="F125" s="3">
        <v>0</v>
      </c>
      <c r="G125" s="37">
        <v>14.43</v>
      </c>
      <c r="H125" s="3" t="s">
        <v>125</v>
      </c>
    </row>
    <row r="126" spans="1:11" ht="11.25" customHeight="1" x14ac:dyDescent="0.2">
      <c r="A126" s="3" t="s">
        <v>149</v>
      </c>
      <c r="B126" s="3">
        <v>1</v>
      </c>
      <c r="C126" s="3" t="s">
        <v>10</v>
      </c>
      <c r="D126" s="3" t="s">
        <v>70</v>
      </c>
      <c r="E126" s="3">
        <v>1000</v>
      </c>
      <c r="F126" s="3">
        <f>G126</f>
        <v>63.14</v>
      </c>
      <c r="G126" s="37">
        <v>63.14</v>
      </c>
      <c r="H126" s="3"/>
      <c r="I126" s="4">
        <v>0.66600000000000004</v>
      </c>
      <c r="J126" s="22">
        <f>K126*I126</f>
        <v>63.136800000000001</v>
      </c>
      <c r="K126" s="4">
        <v>94.8</v>
      </c>
    </row>
    <row r="127" spans="1:11" ht="11.25" customHeight="1" x14ac:dyDescent="0.2">
      <c r="A127" s="3" t="s">
        <v>150</v>
      </c>
      <c r="B127" s="3">
        <v>1</v>
      </c>
      <c r="C127" s="3" t="s">
        <v>10</v>
      </c>
      <c r="D127" s="3" t="s">
        <v>70</v>
      </c>
      <c r="E127" s="3">
        <v>1000</v>
      </c>
      <c r="F127" s="3">
        <f t="shared" ref="F127:F128" si="2">G127</f>
        <v>7.96</v>
      </c>
      <c r="G127" s="37">
        <v>7.96</v>
      </c>
      <c r="H127" s="40">
        <f>G127+G128</f>
        <v>31.66</v>
      </c>
      <c r="I127" s="4">
        <v>8.4000000000000005E-2</v>
      </c>
      <c r="J127" s="22">
        <f>K126*I127</f>
        <v>7.9632000000000005</v>
      </c>
    </row>
    <row r="128" spans="1:11" ht="11.25" customHeight="1" x14ac:dyDescent="0.2">
      <c r="A128" s="3" t="s">
        <v>151</v>
      </c>
      <c r="B128" s="3">
        <v>1</v>
      </c>
      <c r="C128" s="3" t="s">
        <v>10</v>
      </c>
      <c r="D128" s="3" t="s">
        <v>70</v>
      </c>
      <c r="E128" s="3">
        <v>1000</v>
      </c>
      <c r="F128" s="24">
        <f t="shared" si="2"/>
        <v>23.7</v>
      </c>
      <c r="G128" s="39">
        <v>23.7</v>
      </c>
      <c r="H128" s="41"/>
      <c r="I128" s="4">
        <v>0.25</v>
      </c>
      <c r="J128" s="22">
        <f>K126*I128</f>
        <v>23.7</v>
      </c>
    </row>
    <row r="129" spans="1:10" ht="11.25" customHeight="1" x14ac:dyDescent="0.2">
      <c r="A129" s="3" t="s">
        <v>152</v>
      </c>
      <c r="B129" s="3">
        <v>1</v>
      </c>
      <c r="C129" s="3" t="s">
        <v>125</v>
      </c>
      <c r="D129" s="3" t="s">
        <v>19</v>
      </c>
      <c r="E129" s="3">
        <v>0</v>
      </c>
      <c r="F129" s="3">
        <v>0</v>
      </c>
      <c r="G129" s="24">
        <v>5.5</v>
      </c>
      <c r="H129" s="3" t="s">
        <v>125</v>
      </c>
      <c r="J129" s="4">
        <f>SUM(J126:J128)</f>
        <v>94.8</v>
      </c>
    </row>
    <row r="130" spans="1:10" ht="11.25" customHeight="1" x14ac:dyDescent="0.2">
      <c r="A130" s="3" t="s">
        <v>153</v>
      </c>
      <c r="B130" s="3">
        <v>0</v>
      </c>
      <c r="C130" s="3" t="s">
        <v>125</v>
      </c>
      <c r="D130" s="3" t="s">
        <v>19</v>
      </c>
      <c r="E130" s="3">
        <v>0</v>
      </c>
      <c r="F130" s="3">
        <v>0</v>
      </c>
      <c r="G130" s="24">
        <v>0</v>
      </c>
      <c r="H130" s="3" t="s">
        <v>125</v>
      </c>
    </row>
    <row r="131" spans="1:10" ht="11.25" customHeight="1" x14ac:dyDescent="0.2">
      <c r="A131" s="3" t="s">
        <v>154</v>
      </c>
      <c r="B131" s="3">
        <v>0</v>
      </c>
      <c r="C131" s="3" t="s">
        <v>155</v>
      </c>
      <c r="D131" s="3" t="s">
        <v>19</v>
      </c>
      <c r="E131" s="3">
        <v>0</v>
      </c>
      <c r="F131" s="3">
        <v>0</v>
      </c>
      <c r="G131" s="24">
        <v>0</v>
      </c>
      <c r="H131" s="3" t="s">
        <v>155</v>
      </c>
    </row>
    <row r="132" spans="1:10" ht="11.25" customHeight="1" x14ac:dyDescent="0.2">
      <c r="A132" s="3" t="s">
        <v>156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24">
        <v>77</v>
      </c>
      <c r="H132" s="3" t="s">
        <v>125</v>
      </c>
    </row>
    <row r="133" spans="1:10" ht="11.25" customHeight="1" x14ac:dyDescent="0.2">
      <c r="A133" s="3" t="s">
        <v>157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24">
        <v>53.9</v>
      </c>
      <c r="H133" s="3" t="s">
        <v>125</v>
      </c>
    </row>
    <row r="134" spans="1:10" ht="11.25" customHeight="1" x14ac:dyDescent="0.2">
      <c r="A134" s="3" t="s">
        <v>158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24">
        <v>66</v>
      </c>
      <c r="H134" s="3" t="s">
        <v>125</v>
      </c>
    </row>
    <row r="135" spans="1:10" ht="11.25" customHeight="1" x14ac:dyDescent="0.2">
      <c r="A135" s="3" t="s">
        <v>159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24">
        <v>56.1</v>
      </c>
      <c r="H135" s="3" t="s">
        <v>125</v>
      </c>
    </row>
    <row r="136" spans="1:10" ht="11.25" customHeight="1" x14ac:dyDescent="0.2">
      <c r="A136" s="3" t="s">
        <v>160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24">
        <v>33</v>
      </c>
      <c r="H136" s="3" t="s">
        <v>125</v>
      </c>
    </row>
    <row r="137" spans="1:10" ht="11.25" customHeight="1" x14ac:dyDescent="0.2">
      <c r="A137" s="3" t="s">
        <v>161</v>
      </c>
      <c r="B137" s="3">
        <v>1</v>
      </c>
      <c r="C137" s="3" t="s">
        <v>125</v>
      </c>
      <c r="D137" s="3" t="s">
        <v>70</v>
      </c>
      <c r="E137" s="3">
        <v>0</v>
      </c>
      <c r="F137" s="3">
        <v>0</v>
      </c>
      <c r="G137" s="24">
        <v>9.9</v>
      </c>
      <c r="H137" s="3" t="s">
        <v>125</v>
      </c>
    </row>
    <row r="138" spans="1:10" ht="11.25" customHeight="1" x14ac:dyDescent="0.2">
      <c r="A138" s="36" t="s">
        <v>248</v>
      </c>
      <c r="B138" s="36"/>
      <c r="C138" s="36"/>
      <c r="D138" s="36"/>
      <c r="E138" s="36"/>
      <c r="F138" s="36"/>
      <c r="G138" s="36">
        <v>77.12</v>
      </c>
      <c r="H138" s="36"/>
    </row>
    <row r="139" spans="1:10" ht="11.25" customHeight="1" x14ac:dyDescent="0.2">
      <c r="A139" s="3" t="s">
        <v>162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11.41</v>
      </c>
      <c r="H139" s="3"/>
    </row>
    <row r="140" spans="1:10" ht="11.25" customHeight="1" x14ac:dyDescent="0.2">
      <c r="A140" s="3" t="s">
        <v>163</v>
      </c>
      <c r="B140" s="3">
        <v>1</v>
      </c>
      <c r="C140" s="3" t="s">
        <v>10</v>
      </c>
      <c r="D140" s="3" t="s">
        <v>47</v>
      </c>
      <c r="E140" s="3">
        <v>0</v>
      </c>
      <c r="F140" s="3">
        <v>0</v>
      </c>
      <c r="G140" s="37">
        <v>21.75</v>
      </c>
      <c r="H140" s="3"/>
    </row>
    <row r="141" spans="1:10" ht="11.25" customHeight="1" x14ac:dyDescent="0.2">
      <c r="A141" s="3" t="s">
        <v>164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10" ht="11.25" customHeight="1" x14ac:dyDescent="0.2">
      <c r="A142" s="3" t="s">
        <v>165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10" ht="11.25" customHeight="1" x14ac:dyDescent="0.2">
      <c r="A143" s="3" t="s">
        <v>166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10" ht="11.25" customHeight="1" x14ac:dyDescent="0.2">
      <c r="A144" s="3" t="s">
        <v>167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11" ht="11.25" customHeight="1" x14ac:dyDescent="0.2">
      <c r="A145" s="3" t="s">
        <v>168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11" ht="11.25" customHeight="1" x14ac:dyDescent="0.2">
      <c r="A146" s="3" t="s">
        <v>169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7">
        <v>3.03</v>
      </c>
      <c r="H146" s="3"/>
      <c r="I146" s="4">
        <v>1010.61</v>
      </c>
      <c r="J146" s="38">
        <v>3</v>
      </c>
      <c r="K146" s="4">
        <f>I146*J146/1000</f>
        <v>3.0318299999999998</v>
      </c>
    </row>
    <row r="147" spans="1:11" ht="11.25" customHeight="1" x14ac:dyDescent="0.2">
      <c r="A147" s="3" t="s">
        <v>170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11" ht="11.25" customHeight="1" x14ac:dyDescent="0.2">
      <c r="A148" s="3" t="s">
        <v>171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11" ht="11.25" customHeight="1" x14ac:dyDescent="0.2">
      <c r="A149" s="3" t="s">
        <v>172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11" ht="11.25" customHeight="1" x14ac:dyDescent="0.2">
      <c r="A150" s="3" t="s">
        <v>173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11" ht="11.25" customHeight="1" x14ac:dyDescent="0.2">
      <c r="A151" s="3" t="s">
        <v>174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11" ht="11.25" customHeight="1" x14ac:dyDescent="0.2">
      <c r="A152" s="3" t="s">
        <v>175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11" ht="11.25" customHeight="1" x14ac:dyDescent="0.2">
      <c r="A153" s="3" t="s">
        <v>176</v>
      </c>
      <c r="B153" s="3">
        <v>0</v>
      </c>
      <c r="C153" s="3" t="s">
        <v>130</v>
      </c>
      <c r="D153" s="3" t="s">
        <v>47</v>
      </c>
      <c r="E153" s="3">
        <v>0</v>
      </c>
      <c r="F153" s="3">
        <v>0</v>
      </c>
      <c r="G153" s="3">
        <v>0</v>
      </c>
      <c r="H153" s="3"/>
    </row>
    <row r="154" spans="1:11" ht="11.25" customHeight="1" x14ac:dyDescent="0.2">
      <c r="A154" s="3" t="s">
        <v>177</v>
      </c>
      <c r="B154" s="3">
        <v>1</v>
      </c>
      <c r="C154" s="3" t="s">
        <v>80</v>
      </c>
      <c r="D154" s="3" t="s">
        <v>47</v>
      </c>
      <c r="E154" s="3">
        <v>0</v>
      </c>
      <c r="F154" s="3">
        <v>0</v>
      </c>
      <c r="G154" s="3">
        <v>31.13</v>
      </c>
      <c r="H154" s="3"/>
    </row>
    <row r="155" spans="1:11" ht="11.25" customHeight="1" x14ac:dyDescent="0.2">
      <c r="A155" s="3" t="s">
        <v>178</v>
      </c>
      <c r="B155" s="3">
        <v>1</v>
      </c>
      <c r="C155" s="3" t="s">
        <v>80</v>
      </c>
      <c r="D155" s="3" t="s">
        <v>47</v>
      </c>
      <c r="E155" s="3">
        <v>0</v>
      </c>
      <c r="F155" s="3">
        <v>0</v>
      </c>
      <c r="G155" s="3">
        <v>5.19</v>
      </c>
      <c r="H155" s="3"/>
    </row>
    <row r="156" spans="1:11" s="10" customFormat="1" ht="11.25" customHeight="1" x14ac:dyDescent="0.2">
      <c r="A156" s="15" t="s">
        <v>179</v>
      </c>
      <c r="B156" s="16"/>
      <c r="C156" s="16"/>
      <c r="D156" s="16"/>
      <c r="E156" s="16"/>
      <c r="F156" s="17"/>
      <c r="G156" s="27">
        <f>SUM(G113:G155)</f>
        <v>747.25999999999988</v>
      </c>
      <c r="H156" s="27"/>
    </row>
    <row r="157" spans="1:11" ht="11.25" customHeight="1" x14ac:dyDescent="0.2">
      <c r="A157" s="6" t="s">
        <v>180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3" t="s">
        <v>181</v>
      </c>
      <c r="B158" s="3">
        <v>366</v>
      </c>
      <c r="C158" s="3" t="s">
        <v>155</v>
      </c>
      <c r="D158" s="3" t="s">
        <v>19</v>
      </c>
      <c r="E158" s="3">
        <v>6</v>
      </c>
      <c r="F158" s="3">
        <f>ROUND(G158/E158/B158*1000,2)</f>
        <v>187.72</v>
      </c>
      <c r="G158" s="37">
        <v>412.24</v>
      </c>
      <c r="H158" s="3" t="s">
        <v>155</v>
      </c>
    </row>
    <row r="159" spans="1:11" s="10" customFormat="1" ht="11.25" customHeight="1" x14ac:dyDescent="0.2">
      <c r="A159" s="15" t="s">
        <v>182</v>
      </c>
      <c r="B159" s="16"/>
      <c r="C159" s="16"/>
      <c r="D159" s="16"/>
      <c r="E159" s="16"/>
      <c r="F159" s="17"/>
      <c r="G159" s="27">
        <f>SUM(G158)</f>
        <v>412.24</v>
      </c>
      <c r="H159" s="27"/>
    </row>
    <row r="160" spans="1:11" ht="11.25" customHeight="1" x14ac:dyDescent="0.2">
      <c r="A160" s="6" t="s">
        <v>183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3" t="s">
        <v>184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/>
    </row>
    <row r="162" spans="1:8" ht="11.25" customHeight="1" x14ac:dyDescent="0.2">
      <c r="A162" s="3" t="s">
        <v>185</v>
      </c>
      <c r="B162" s="3">
        <v>12</v>
      </c>
      <c r="C162" s="3" t="s">
        <v>10</v>
      </c>
      <c r="D162" s="3" t="s">
        <v>70</v>
      </c>
      <c r="E162" s="3">
        <v>3</v>
      </c>
      <c r="F162" s="3">
        <f>ROUND(G162/E162/B162*1000,2)</f>
        <v>10216.11</v>
      </c>
      <c r="G162" s="37">
        <v>367.78</v>
      </c>
      <c r="H162" s="3" t="s">
        <v>23</v>
      </c>
    </row>
    <row r="163" spans="1:8" ht="11.25" customHeight="1" x14ac:dyDescent="0.2">
      <c r="A163" s="3" t="s">
        <v>186</v>
      </c>
      <c r="B163" s="3">
        <v>1</v>
      </c>
      <c r="C163" s="3" t="s">
        <v>46</v>
      </c>
      <c r="D163" s="3" t="s">
        <v>70</v>
      </c>
      <c r="E163" s="3">
        <v>0</v>
      </c>
      <c r="F163" s="3">
        <v>0</v>
      </c>
      <c r="G163" s="3">
        <v>0</v>
      </c>
      <c r="H163" s="3" t="s">
        <v>42</v>
      </c>
    </row>
    <row r="164" spans="1:8" s="10" customFormat="1" ht="11.25" customHeight="1" x14ac:dyDescent="0.2">
      <c r="A164" s="15" t="s">
        <v>187</v>
      </c>
      <c r="B164" s="16"/>
      <c r="C164" s="16"/>
      <c r="D164" s="16"/>
      <c r="E164" s="16"/>
      <c r="F164" s="17"/>
      <c r="G164" s="27">
        <f>SUM(G161:G163)</f>
        <v>367.78</v>
      </c>
      <c r="H164" s="27"/>
    </row>
    <row r="165" spans="1:8" ht="11.25" customHeight="1" x14ac:dyDescent="0.2">
      <c r="A165" s="6" t="s">
        <v>188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3" t="s">
        <v>189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7">
        <v>16.18</v>
      </c>
      <c r="H166" s="3"/>
    </row>
    <row r="167" spans="1:8" ht="11.25" customHeight="1" x14ac:dyDescent="0.2">
      <c r="A167" s="3" t="s">
        <v>190</v>
      </c>
      <c r="B167" s="3">
        <v>2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3" t="s">
        <v>191</v>
      </c>
      <c r="B168" s="3">
        <v>1</v>
      </c>
      <c r="C168" s="3" t="s">
        <v>130</v>
      </c>
      <c r="D168" s="3" t="s">
        <v>70</v>
      </c>
      <c r="E168" s="3">
        <v>0</v>
      </c>
      <c r="F168" s="3">
        <v>0</v>
      </c>
      <c r="G168" s="3">
        <v>0</v>
      </c>
      <c r="H168" s="3"/>
    </row>
    <row r="169" spans="1:8" s="10" customFormat="1" ht="11.25" customHeight="1" x14ac:dyDescent="0.2">
      <c r="A169" s="15" t="s">
        <v>192</v>
      </c>
      <c r="B169" s="16"/>
      <c r="C169" s="16"/>
      <c r="D169" s="16"/>
      <c r="E169" s="16"/>
      <c r="F169" s="17"/>
      <c r="G169" s="27">
        <f>SUM(G166:G168)</f>
        <v>16.18</v>
      </c>
      <c r="H169" s="27"/>
    </row>
    <row r="170" spans="1:8" ht="11.25" customHeight="1" x14ac:dyDescent="0.2">
      <c r="A170" s="6" t="s">
        <v>193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3" t="s">
        <v>194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 t="s">
        <v>25</v>
      </c>
    </row>
    <row r="172" spans="1:8" ht="11.25" customHeight="1" x14ac:dyDescent="0.2">
      <c r="A172" s="3" t="s">
        <v>196</v>
      </c>
      <c r="B172" s="3">
        <v>0</v>
      </c>
      <c r="C172" s="3" t="s">
        <v>195</v>
      </c>
      <c r="D172" s="3" t="s">
        <v>70</v>
      </c>
      <c r="E172" s="3">
        <v>0</v>
      </c>
      <c r="F172" s="3">
        <v>0</v>
      </c>
      <c r="G172" s="3">
        <v>0</v>
      </c>
      <c r="H172" s="3"/>
    </row>
    <row r="173" spans="1:8" s="10" customFormat="1" ht="11.25" customHeight="1" x14ac:dyDescent="0.2">
      <c r="A173" s="15" t="s">
        <v>197</v>
      </c>
      <c r="B173" s="16"/>
      <c r="C173" s="16"/>
      <c r="D173" s="16"/>
      <c r="E173" s="16"/>
      <c r="F173" s="17"/>
      <c r="G173" s="27">
        <f>SUM(G171:G172)</f>
        <v>0</v>
      </c>
      <c r="H173" s="27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3" t="s">
        <v>199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7">
        <v>45.55</v>
      </c>
      <c r="H175" s="3" t="s">
        <v>200</v>
      </c>
    </row>
    <row r="176" spans="1:8" ht="11.25" customHeight="1" x14ac:dyDescent="0.2">
      <c r="A176" s="3" t="s">
        <v>201</v>
      </c>
      <c r="B176" s="3">
        <v>366</v>
      </c>
      <c r="C176" s="3" t="s">
        <v>200</v>
      </c>
      <c r="D176" s="3" t="s">
        <v>70</v>
      </c>
      <c r="E176" s="3">
        <v>0</v>
      </c>
      <c r="F176" s="3">
        <v>0</v>
      </c>
      <c r="G176" s="3">
        <v>35.19</v>
      </c>
      <c r="H176" s="3" t="s">
        <v>200</v>
      </c>
    </row>
    <row r="177" spans="1:8" s="10" customFormat="1" ht="11.25" customHeight="1" x14ac:dyDescent="0.2">
      <c r="A177" s="15" t="s">
        <v>202</v>
      </c>
      <c r="B177" s="16"/>
      <c r="C177" s="16"/>
      <c r="D177" s="16"/>
      <c r="E177" s="16"/>
      <c r="F177" s="17"/>
      <c r="G177" s="27">
        <f>SUM(G175:G176)</f>
        <v>80.739999999999995</v>
      </c>
      <c r="H177" s="27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3" t="s">
        <v>204</v>
      </c>
      <c r="B179" s="3">
        <v>366</v>
      </c>
      <c r="C179" s="3" t="s">
        <v>130</v>
      </c>
      <c r="D179" s="3"/>
      <c r="E179" s="3">
        <v>0</v>
      </c>
      <c r="F179" s="3">
        <v>0</v>
      </c>
      <c r="G179" s="37">
        <v>109.84</v>
      </c>
      <c r="H179" s="3"/>
    </row>
    <row r="180" spans="1:8" s="10" customFormat="1" ht="11.25" customHeight="1" x14ac:dyDescent="0.2">
      <c r="A180" s="15" t="s">
        <v>205</v>
      </c>
      <c r="B180" s="16"/>
      <c r="C180" s="16"/>
      <c r="D180" s="16"/>
      <c r="E180" s="16"/>
      <c r="F180" s="17"/>
      <c r="G180" s="27">
        <f>SUM(G179)</f>
        <v>109.84</v>
      </c>
      <c r="H180" s="27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3" t="s">
        <v>207</v>
      </c>
      <c r="B183" s="3">
        <v>366</v>
      </c>
      <c r="C183" s="3" t="s">
        <v>130</v>
      </c>
      <c r="D183" s="3" t="s">
        <v>47</v>
      </c>
      <c r="E183" s="3">
        <v>0</v>
      </c>
      <c r="F183" s="3">
        <v>0</v>
      </c>
      <c r="G183" s="37">
        <v>21.25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3" t="s">
        <v>209</v>
      </c>
      <c r="B185" s="3">
        <v>0</v>
      </c>
      <c r="C185" s="3" t="s">
        <v>130</v>
      </c>
      <c r="D185" s="3" t="s">
        <v>47</v>
      </c>
      <c r="E185" s="3">
        <v>0</v>
      </c>
      <c r="F185" s="3">
        <v>0</v>
      </c>
      <c r="G185" s="3">
        <v>0</v>
      </c>
      <c r="H185" s="3"/>
    </row>
    <row r="186" spans="1:8" s="10" customFormat="1" ht="11.25" customHeight="1" x14ac:dyDescent="0.2">
      <c r="A186" s="15" t="s">
        <v>210</v>
      </c>
      <c r="B186" s="16"/>
      <c r="C186" s="16"/>
      <c r="D186" s="16"/>
      <c r="E186" s="16"/>
      <c r="F186" s="17"/>
      <c r="G186" s="27">
        <f>SUM(G183:G185)</f>
        <v>21.25</v>
      </c>
      <c r="H186" s="27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3" t="s">
        <v>212</v>
      </c>
      <c r="B188" s="3">
        <v>12</v>
      </c>
      <c r="C188" s="3" t="s">
        <v>10</v>
      </c>
      <c r="D188" s="3" t="s">
        <v>70</v>
      </c>
      <c r="E188" s="3">
        <v>0</v>
      </c>
      <c r="F188" s="3">
        <v>0</v>
      </c>
      <c r="G188" s="37">
        <v>0</v>
      </c>
      <c r="H188" s="3" t="s">
        <v>25</v>
      </c>
    </row>
    <row r="189" spans="1:8" ht="11.25" customHeight="1" x14ac:dyDescent="0.2">
      <c r="A189" s="3" t="s">
        <v>213</v>
      </c>
      <c r="B189" s="3">
        <v>1</v>
      </c>
      <c r="C189" s="3" t="s">
        <v>10</v>
      </c>
      <c r="D189" s="3" t="s">
        <v>70</v>
      </c>
      <c r="E189" s="3">
        <v>0</v>
      </c>
      <c r="F189" s="3">
        <v>0</v>
      </c>
      <c r="G189" s="37">
        <v>4.38</v>
      </c>
      <c r="H189" s="3"/>
    </row>
    <row r="190" spans="1:8" ht="11.25" customHeight="1" x14ac:dyDescent="0.2">
      <c r="A190" s="3" t="s">
        <v>214</v>
      </c>
      <c r="B190" s="3">
        <v>1</v>
      </c>
      <c r="C190" s="3" t="s">
        <v>215</v>
      </c>
      <c r="D190" s="3" t="s">
        <v>19</v>
      </c>
      <c r="E190" s="3">
        <v>0</v>
      </c>
      <c r="F190" s="3">
        <v>0</v>
      </c>
      <c r="G190" s="3">
        <v>0</v>
      </c>
      <c r="H190" s="3" t="s">
        <v>216</v>
      </c>
    </row>
    <row r="191" spans="1:8" ht="11.25" customHeight="1" x14ac:dyDescent="0.2">
      <c r="A191" s="36" t="s">
        <v>246</v>
      </c>
      <c r="B191" s="36"/>
      <c r="C191" s="36"/>
      <c r="D191" s="36"/>
      <c r="E191" s="36"/>
      <c r="F191" s="36"/>
      <c r="G191" s="36">
        <v>32.590000000000003</v>
      </c>
      <c r="H191" s="36"/>
    </row>
    <row r="192" spans="1:8" ht="11.25" customHeight="1" x14ac:dyDescent="0.2">
      <c r="A192" s="3" t="s">
        <v>217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3" t="s">
        <v>219</v>
      </c>
      <c r="B194" s="3">
        <v>0</v>
      </c>
      <c r="C194" s="3" t="s">
        <v>130</v>
      </c>
      <c r="D194" s="3" t="s">
        <v>47</v>
      </c>
      <c r="E194" s="3">
        <v>0</v>
      </c>
      <c r="F194" s="3">
        <v>0</v>
      </c>
      <c r="G194" s="3">
        <v>0</v>
      </c>
      <c r="H194" s="3"/>
    </row>
    <row r="195" spans="1:8" s="10" customFormat="1" ht="11.25" customHeight="1" x14ac:dyDescent="0.2">
      <c r="A195" s="15" t="s">
        <v>220</v>
      </c>
      <c r="B195" s="16"/>
      <c r="C195" s="16"/>
      <c r="D195" s="16"/>
      <c r="E195" s="16"/>
      <c r="F195" s="17"/>
      <c r="G195" s="27">
        <f>SUM(G188:G194)</f>
        <v>36.970000000000006</v>
      </c>
      <c r="H195" s="27"/>
    </row>
    <row r="196" spans="1:8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3" t="s">
        <v>222</v>
      </c>
      <c r="B197" s="3">
        <v>1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223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224</v>
      </c>
    </row>
    <row r="199" spans="1:8" ht="11.25" customHeight="1" x14ac:dyDescent="0.2">
      <c r="A199" s="3" t="s">
        <v>225</v>
      </c>
      <c r="B199" s="3">
        <v>0</v>
      </c>
      <c r="C199" s="3" t="s">
        <v>195</v>
      </c>
      <c r="D199" s="3" t="s">
        <v>11</v>
      </c>
      <c r="E199" s="3">
        <v>0</v>
      </c>
      <c r="F199" s="3">
        <v>0</v>
      </c>
      <c r="G199" s="3">
        <v>0</v>
      </c>
      <c r="H199" s="3" t="s">
        <v>12</v>
      </c>
    </row>
    <row r="200" spans="1:8" ht="11.25" customHeight="1" x14ac:dyDescent="0.2">
      <c r="A200" s="3" t="s">
        <v>226</v>
      </c>
      <c r="B200" s="3">
        <v>0</v>
      </c>
      <c r="C200" s="3" t="s">
        <v>195</v>
      </c>
      <c r="D200" s="3" t="s">
        <v>70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227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228</v>
      </c>
      <c r="B202" s="3">
        <v>0</v>
      </c>
      <c r="C202" s="3" t="s">
        <v>195</v>
      </c>
      <c r="D202" s="3" t="s">
        <v>11</v>
      </c>
      <c r="E202" s="3">
        <v>0</v>
      </c>
      <c r="F202" s="3">
        <v>0</v>
      </c>
      <c r="G202" s="3">
        <v>0</v>
      </c>
      <c r="H202" s="3"/>
    </row>
    <row r="203" spans="1:8" ht="11.25" customHeight="1" x14ac:dyDescent="0.2">
      <c r="A203" s="3" t="s">
        <v>229</v>
      </c>
      <c r="B203" s="3">
        <v>0</v>
      </c>
      <c r="C203" s="3" t="s">
        <v>195</v>
      </c>
      <c r="D203" s="3" t="s">
        <v>19</v>
      </c>
      <c r="E203" s="3">
        <v>0</v>
      </c>
      <c r="F203" s="3">
        <v>0</v>
      </c>
      <c r="G203" s="3">
        <v>0</v>
      </c>
      <c r="H203" s="3" t="s">
        <v>25</v>
      </c>
    </row>
    <row r="204" spans="1:8" ht="11.25" customHeight="1" x14ac:dyDescent="0.2">
      <c r="A204" s="3" t="s">
        <v>230</v>
      </c>
      <c r="B204" s="3">
        <v>0</v>
      </c>
      <c r="C204" s="3" t="s">
        <v>195</v>
      </c>
      <c r="D204" s="3" t="s">
        <v>70</v>
      </c>
      <c r="E204" s="3">
        <v>0</v>
      </c>
      <c r="F204" s="3">
        <v>0</v>
      </c>
      <c r="G204" s="3">
        <v>0</v>
      </c>
      <c r="H204" s="3" t="s">
        <v>231</v>
      </c>
    </row>
    <row r="205" spans="1:8" ht="11.25" customHeight="1" x14ac:dyDescent="0.2">
      <c r="A205" s="3" t="s">
        <v>232</v>
      </c>
      <c r="B205" s="3">
        <v>0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48</v>
      </c>
    </row>
    <row r="206" spans="1:8" ht="11.25" customHeight="1" x14ac:dyDescent="0.2">
      <c r="A206" s="3" t="s">
        <v>233</v>
      </c>
      <c r="B206" s="3">
        <v>0</v>
      </c>
      <c r="C206" s="3" t="s">
        <v>195</v>
      </c>
      <c r="D206" s="3" t="s">
        <v>11</v>
      </c>
      <c r="E206" s="3">
        <v>0</v>
      </c>
      <c r="F206" s="3">
        <v>0</v>
      </c>
      <c r="G206" s="3">
        <v>0</v>
      </c>
      <c r="H206" s="3" t="s">
        <v>234</v>
      </c>
    </row>
    <row r="207" spans="1:8" s="10" customFormat="1" ht="11.25" customHeight="1" x14ac:dyDescent="0.2">
      <c r="A207" s="15" t="s">
        <v>235</v>
      </c>
      <c r="B207" s="16"/>
      <c r="C207" s="16"/>
      <c r="D207" s="16"/>
      <c r="E207" s="16"/>
      <c r="F207" s="17"/>
      <c r="G207" s="27">
        <f>SUM(G197:G206)</f>
        <v>0</v>
      </c>
      <c r="H207" s="27"/>
    </row>
    <row r="208" spans="1:8" s="10" customFormat="1" ht="11.25" customHeight="1" x14ac:dyDescent="0.2">
      <c r="A208" s="15" t="s">
        <v>236</v>
      </c>
      <c r="B208" s="16"/>
      <c r="C208" s="16"/>
      <c r="D208" s="16"/>
      <c r="E208" s="16"/>
      <c r="F208" s="17"/>
      <c r="G208" s="27">
        <f>G37+G42+G45+G110+G156+G159+G164+G169+G173+G177+G180+G186+G195+G207+G4</f>
        <v>4083.8799999999987</v>
      </c>
      <c r="H208" s="27"/>
    </row>
    <row r="210" spans="1:8" ht="11.25" customHeight="1" x14ac:dyDescent="0.2">
      <c r="E210" s="4" t="s">
        <v>239</v>
      </c>
      <c r="F210" s="4">
        <f>(25.51*6+26.53*6)/12</f>
        <v>26.02</v>
      </c>
      <c r="G210" s="18">
        <f>G208*1000/F211/12</f>
        <v>26.019995973280928</v>
      </c>
      <c r="H210" s="19">
        <f>F210/G210</f>
        <v>1.0000001547547923</v>
      </c>
    </row>
    <row r="211" spans="1:8" ht="11.25" customHeight="1" x14ac:dyDescent="0.2">
      <c r="E211" s="4" t="s">
        <v>240</v>
      </c>
      <c r="F211" s="20">
        <v>13079.3</v>
      </c>
      <c r="G211" s="21">
        <f>F211*F210*12/1000</f>
        <v>4083.8806320000003</v>
      </c>
    </row>
    <row r="212" spans="1:8" ht="11.25" customHeight="1" x14ac:dyDescent="0.2">
      <c r="G212" s="18"/>
    </row>
    <row r="213" spans="1:8" ht="11.25" customHeight="1" x14ac:dyDescent="0.2">
      <c r="F213" s="4" t="s">
        <v>241</v>
      </c>
      <c r="G213" s="18">
        <f>G211-G208</f>
        <v>6.3200000158758485E-4</v>
      </c>
      <c r="H213" s="22">
        <f>G215-G208</f>
        <v>-408.38743119999845</v>
      </c>
    </row>
    <row r="214" spans="1:8" ht="11.25" customHeight="1" x14ac:dyDescent="0.2">
      <c r="G214" s="18"/>
    </row>
    <row r="215" spans="1:8" ht="11.25" customHeight="1" x14ac:dyDescent="0.2">
      <c r="G215" s="18">
        <f>G211*0.9</f>
        <v>3675.4925688000003</v>
      </c>
    </row>
    <row r="216" spans="1:8" ht="11.25" customHeight="1" x14ac:dyDescent="0.2">
      <c r="F216" s="4" t="s">
        <v>242</v>
      </c>
      <c r="G216" s="21">
        <f>G211*0.1</f>
        <v>408.38806320000003</v>
      </c>
    </row>
    <row r="217" spans="1:8" ht="11.25" customHeight="1" x14ac:dyDescent="0.2">
      <c r="G217" s="18">
        <f>SUM(G215:G216)</f>
        <v>4083.8806320000003</v>
      </c>
    </row>
    <row r="219" spans="1:8" ht="11.25" customHeight="1" x14ac:dyDescent="0.2">
      <c r="A219" s="29"/>
      <c r="B219" s="29"/>
      <c r="C219" s="29"/>
      <c r="D219" s="29"/>
      <c r="E219" s="29"/>
      <c r="F219" s="29"/>
      <c r="G219" s="29"/>
    </row>
  </sheetData>
  <mergeCells count="1"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2017-02-16T07:21:59Z</dcterms:modified>
</cp:coreProperties>
</file>