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135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08" i="3" l="1"/>
  <c r="G64" i="3"/>
  <c r="G28" i="3"/>
  <c r="H127" i="3"/>
  <c r="F127" i="3"/>
  <c r="F128" i="3"/>
  <c r="F126" i="3"/>
  <c r="K146" i="3"/>
  <c r="J128" i="3"/>
  <c r="J127" i="3"/>
  <c r="J126" i="3"/>
  <c r="J129" i="3" s="1"/>
  <c r="F210" i="3"/>
  <c r="G207" i="3"/>
  <c r="G195" i="3"/>
  <c r="G186" i="3"/>
  <c r="G180" i="3"/>
  <c r="G177" i="3"/>
  <c r="G173" i="3"/>
  <c r="G169" i="3"/>
  <c r="G162" i="3"/>
  <c r="G164" i="3" s="1"/>
  <c r="G158" i="3"/>
  <c r="G159" i="3" s="1"/>
  <c r="G156" i="3"/>
  <c r="G110" i="3"/>
  <c r="G44" i="3"/>
  <c r="G45" i="3" s="1"/>
  <c r="G41" i="3"/>
  <c r="G42" i="3" s="1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208" i="3" s="1"/>
  <c r="G210" i="3" s="1"/>
  <c r="H210" i="3" s="1"/>
  <c r="G211" i="3"/>
  <c r="F209" i="2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G206" i="2"/>
  <c r="G194" i="2"/>
  <c r="G185" i="2"/>
  <c r="G179" i="2"/>
  <c r="G176" i="2"/>
  <c r="G172" i="2"/>
  <c r="G168" i="2"/>
  <c r="G155" i="2"/>
  <c r="G109" i="2"/>
  <c r="G207" i="2" s="1"/>
  <c r="G215" i="3" l="1"/>
  <c r="G213" i="3"/>
  <c r="G216" i="3"/>
  <c r="G37" i="2"/>
  <c r="G210" i="2"/>
  <c r="G42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7" i="3" l="1"/>
  <c r="H213" i="3"/>
  <c r="G209" i="2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<sst xmlns="http://schemas.openxmlformats.org/spreadsheetml/2006/main" count="1918" uniqueCount="252">
  <si>
    <t>Мусы Джалиля ул., д.34,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</si>
  <si>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</si>
  <si>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</si>
  <si>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</si>
  <si>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</si>
  <si>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</si>
  <si>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</si>
  <si>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</si>
  <si>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</si>
  <si>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</si>
  <si>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</si>
  <si>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</si>
  <si>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</si>
  <si>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</si>
  <si>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</si>
  <si>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</si>
  <si>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</si>
  <si>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</si>
  <si>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</si>
  <si>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</si>
  <si>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</si>
  <si>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</si>
  <si>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</si>
  <si>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</si>
  <si>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</si>
  <si>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</si>
  <si>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</si>
  <si>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</si>
  <si>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</si>
  <si>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</si>
  <si>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</si>
  <si>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</si>
  <si>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</si>
  <si>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</si>
  <si>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</si>
  <si>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</si>
  <si>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</si>
  <si>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</si>
  <si>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</si>
  <si>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</si>
  <si>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</si>
  <si>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</si>
  <si>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</si>
  <si>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</si>
  <si>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</si>
  <si>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</si>
  <si>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</si>
  <si>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</si>
  <si>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</si>
  <si>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</si>
  <si>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</si>
  <si>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</si>
  <si>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</si>
  <si>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</si>
  <si>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</si>
  <si>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</si>
  <si>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</si>
  <si>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</si>
  <si>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</si>
  <si>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</si>
  <si>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</si>
  <si>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</si>
  <si>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</si>
  <si>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</si>
  <si>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</si>
  <si>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</si>
  <si>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</si>
  <si>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</si>
  <si>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</si>
  <si>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</si>
  <si>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</si>
  <si>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</si>
  <si>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</si>
  <si>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</si>
  <si>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</si>
  <si>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</si>
  <si>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</si>
  <si>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</si>
  <si>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</si>
  <si>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</si>
  <si>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</si>
  <si>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</si>
  <si>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</si>
  <si>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</si>
  <si>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</si>
  <si>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</si>
  <si>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</si>
  <si>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</si>
  <si>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</si>
  <si>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</si>
  <si>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</si>
  <si>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</si>
  <si>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</si>
  <si>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</si>
  <si>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</si>
  <si>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</si>
  <si>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</si>
  <si>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</si>
  <si>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</si>
  <si>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</si>
  <si>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</si>
  <si>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</si>
  <si>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</si>
  <si>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</si>
  <si>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</si>
  <si>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</si>
  <si>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</si>
  <si>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</si>
  <si>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</si>
  <si>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</si>
  <si>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</si>
  <si>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</si>
  <si>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</si>
  <si>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</si>
  <si>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</si>
  <si>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</si>
  <si>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</si>
  <si>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</si>
  <si>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</si>
  <si>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</si>
  <si>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</si>
  <si>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</si>
  <si>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</si>
  <si>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</si>
  <si>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</si>
  <si>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</si>
  <si>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</si>
  <si>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</si>
  <si>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</si>
  <si>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</si>
  <si>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</si>
  <si>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</si>
  <si>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</si>
  <si>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</si>
  <si>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</si>
  <si>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</si>
  <si>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</si>
  <si>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</si>
  <si>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</si>
  <si>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</si>
  <si>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</si>
  <si>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</si>
  <si>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</si>
  <si>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</si>
  <si>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</si>
  <si>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</si>
  <si>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</si>
  <si>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</si>
  <si>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</si>
  <si>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</si>
  <si>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</si>
  <si>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</si>
  <si>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</si>
  <si>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</si>
  <si>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</si>
  <si>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</si>
  <si>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</si>
  <si>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</si>
  <si>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</si>
  <si>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</si>
  <si>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</si>
  <si>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</si>
  <si>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</si>
  <si>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</si>
  <si>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</si>
  <si>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</si>
  <si>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</si>
  <si>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</si>
  <si>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</si>
  <si>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</si>
  <si>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</si>
  <si>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</si>
  <si>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</si>
  <si>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</si>
  <si>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</si>
  <si>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</si>
  <si>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</si>
  <si>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</si>
  <si>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</si>
  <si>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</si>
  <si>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</si>
  <si>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</si>
  <si>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</si>
  <si>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</si>
  <si>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</si>
  <si>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</si>
  <si>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</si>
  <si>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</si>
  <si>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</si>
  <si>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</si>
  <si>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</si>
  <si>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</si>
  <si>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</si>
  <si>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</si>
  <si>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</si>
  <si>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</si>
  <si>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</si>
  <si>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</si>
  <si>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</si>
  <si>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</si>
  <si>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</si>
  <si>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</si>
  <si>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</si>
  <si>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</si>
  <si>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</si>
  <si>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</si>
  <si>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</si>
  <si>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</si>
  <si>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</si>
  <si>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</si>
  <si>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</si>
  <si>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</si>
  <si>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</si>
  <si>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</si>
  <si>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</si>
  <si>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</si>
  <si>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</si>
  <si>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</si>
  <si>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</si>
  <si>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</si>
  <si>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</si>
  <si>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</si>
  <si>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</si>
  <si>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</si>
  <si>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</si>
  <si>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</si>
  <si>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</si>
  <si>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</si>
  <si>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</si>
  <si>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</si>
  <si>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</si>
  <si>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</si>
  <si>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</si>
  <si>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</si>
  <si>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</si>
  <si>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</si>
  <si>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</si>
  <si>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</si>
  <si>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</si>
  <si>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</si>
  <si>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</si>
  <si>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</si>
  <si>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</si>
  <si>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</si>
  <si>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</si>
  <si>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</si>
  <si>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 Директора ГБУ г. Москвы "Жилищник района Зябликово"</t>
  </si>
  <si>
    <t>Г.В. Лалаян</t>
  </si>
  <si>
    <t>Факт 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</si>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</sst>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DFD9D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2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/>
    </xf>
    <xf numFmtId="1" fontId="2" fillId="0" borderId="0" xfId="0" applyNumberFormat="1" applyFont="1" applyFill="1"/>
    <xf numFmtId="0" fontId="1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9" workbookViewId="0">
      <selection activeCell="A20" sqref="A20"/>
    </sheetView>
  </sheetViews>
  <sheetFormatPr defaultRowHeight="11.25" customHeight="1" x14ac:dyDescent="0.2"/>
  <cols>
    <col min="1" max="1" width="45.5703125" style="4" customWidth="1"/>
    <col min="2" max="2" width="4.28515625" style="4" customWidth="1"/>
    <col min="3" max="3" width="28.7109375" style="4" customWidth="1"/>
    <col min="4" max="7" width="9.140625" style="4"/>
    <col min="8" max="8" width="27.42578125" style="4" customWidth="1"/>
    <col min="9" max="16384" width="9.140625" style="4"/>
  </cols>
  <sheetData>
    <row r="1" spans="1:8" s="1" customFormat="1" ht="15.75" x14ac:dyDescent="0.25">
      <c r="A1" s="5" t="s">
        <v>239</v>
      </c>
    </row>
    <row r="2" spans="1:8" s="1" customFormat="1" ht="15.75" x14ac:dyDescent="0.25">
      <c r="A2" s="36" t="s">
        <v>0</v>
      </c>
      <c r="B2" s="36"/>
      <c r="C2" s="36"/>
      <c r="D2" s="36"/>
      <c r="E2" s="36"/>
      <c r="F2" s="36"/>
      <c r="G2" s="36"/>
      <c r="H2" s="36"/>
    </row>
    <row r="3" spans="1:8" ht="67.5" x14ac:dyDescent="0.2">
      <c r="A3" s="2" t="s">
        <v>1</v>
      </c>
      <c r="B3" s="33" t="s">
        <v>2</v>
      </c>
      <c r="C3" s="33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34" t="s">
        <v>8</v>
      </c>
      <c r="B4" s="34"/>
      <c r="C4" s="34"/>
      <c r="D4" s="34"/>
      <c r="E4" s="34"/>
      <c r="F4" s="34"/>
      <c r="G4" s="34"/>
      <c r="H4" s="34"/>
    </row>
    <row r="5" spans="1:8" ht="22.5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269.5</v>
      </c>
      <c r="F5" s="3">
        <v>2.2799999999999998</v>
      </c>
      <c r="G5" s="3">
        <v>183.72399999999999</v>
      </c>
      <c r="H5" s="3" t="s">
        <v>12</v>
      </c>
    </row>
    <row r="6" spans="1:8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269.5</v>
      </c>
      <c r="F6" s="3">
        <v>3.23</v>
      </c>
      <c r="G6" s="3">
        <v>10.446</v>
      </c>
      <c r="H6" s="3"/>
    </row>
    <row r="7" spans="1:8" ht="22.5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2021.5</v>
      </c>
      <c r="F7" s="3">
        <v>1.99</v>
      </c>
      <c r="G7" s="3">
        <v>209.185</v>
      </c>
      <c r="H7" s="3" t="s">
        <v>15</v>
      </c>
    </row>
    <row r="8" spans="1:8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2021.5</v>
      </c>
      <c r="F8" s="3">
        <v>2.54</v>
      </c>
      <c r="G8" s="3">
        <v>61.615000000000002</v>
      </c>
      <c r="H8" s="3"/>
    </row>
    <row r="9" spans="1:8" ht="22.5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82.1</v>
      </c>
      <c r="F9" s="3">
        <v>3.08</v>
      </c>
      <c r="G9" s="3">
        <v>75.608000000000004</v>
      </c>
      <c r="H9" s="3" t="s">
        <v>15</v>
      </c>
    </row>
    <row r="10" spans="1:8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48</v>
      </c>
      <c r="F10" s="3">
        <v>19.63</v>
      </c>
      <c r="G10" s="3">
        <v>48.996000000000002</v>
      </c>
      <c r="H10" s="3" t="s">
        <v>12</v>
      </c>
    </row>
    <row r="11" spans="1:8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9.6</v>
      </c>
      <c r="F11" s="3">
        <v>3.25</v>
      </c>
      <c r="G11" s="3">
        <v>9.3290000000000006</v>
      </c>
      <c r="H11" s="3" t="s">
        <v>12</v>
      </c>
    </row>
    <row r="12" spans="1:8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157.80000000000001</v>
      </c>
      <c r="F13" s="3">
        <v>8.3699999999999992</v>
      </c>
      <c r="G13" s="3">
        <v>1.321</v>
      </c>
      <c r="H13" s="3" t="s">
        <v>25</v>
      </c>
    </row>
    <row r="14" spans="1:8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3417.8</v>
      </c>
      <c r="F14" s="3">
        <v>2.78</v>
      </c>
      <c r="G14" s="3">
        <v>9.5009999999999994</v>
      </c>
      <c r="H14" s="3" t="s">
        <v>25</v>
      </c>
    </row>
    <row r="15" spans="1:8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357</v>
      </c>
      <c r="F15" s="3">
        <v>1.73</v>
      </c>
      <c r="G15" s="3">
        <v>0.61799999999999999</v>
      </c>
      <c r="H15" s="3" t="s">
        <v>25</v>
      </c>
    </row>
    <row r="16" spans="1:8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223.8</v>
      </c>
      <c r="F16" s="3">
        <v>4.0599999999999996</v>
      </c>
      <c r="G16" s="3">
        <v>0.90900000000000003</v>
      </c>
      <c r="H16" s="3" t="s">
        <v>25</v>
      </c>
    </row>
    <row r="17" spans="1:8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30.6</v>
      </c>
      <c r="F17" s="3">
        <v>4.04</v>
      </c>
      <c r="G17" s="3">
        <v>0.247</v>
      </c>
      <c r="H17" s="3" t="s">
        <v>30</v>
      </c>
    </row>
    <row r="18" spans="1:8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43.2</v>
      </c>
      <c r="F19" s="3">
        <v>2.61</v>
      </c>
      <c r="G19" s="3">
        <v>0.113</v>
      </c>
      <c r="H19" s="3" t="s">
        <v>25</v>
      </c>
    </row>
    <row r="20" spans="1:8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25.4</v>
      </c>
      <c r="F20" s="3">
        <v>2.4900000000000002</v>
      </c>
      <c r="G20" s="3">
        <v>6.3E-2</v>
      </c>
      <c r="H20" s="3" t="s">
        <v>25</v>
      </c>
    </row>
    <row r="21" spans="1:8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30.6</v>
      </c>
      <c r="F21" s="3">
        <v>5.0199999999999996</v>
      </c>
      <c r="G21" s="3">
        <v>0.154</v>
      </c>
      <c r="H21" s="3" t="s">
        <v>30</v>
      </c>
    </row>
    <row r="22" spans="1:8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25.4</v>
      </c>
      <c r="F22" s="3">
        <v>2.4900000000000002</v>
      </c>
      <c r="G22" s="3">
        <v>6.3E-2</v>
      </c>
      <c r="H22" s="3" t="s">
        <v>25</v>
      </c>
    </row>
    <row r="23" spans="1:8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14.9</v>
      </c>
      <c r="F23" s="3">
        <v>2.02</v>
      </c>
      <c r="G23" s="3">
        <v>0.03</v>
      </c>
      <c r="H23" s="3" t="s">
        <v>25</v>
      </c>
    </row>
    <row r="24" spans="1:8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1195</v>
      </c>
      <c r="F24" s="3">
        <v>2.0299999999999998</v>
      </c>
      <c r="G24" s="3">
        <v>4.8520000000000003</v>
      </c>
      <c r="H24" s="3" t="s">
        <v>30</v>
      </c>
    </row>
    <row r="25" spans="1:8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22.5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18.2</v>
      </c>
      <c r="H29" s="3" t="s">
        <v>48</v>
      </c>
    </row>
    <row r="30" spans="1:8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1052</v>
      </c>
      <c r="F31" s="3">
        <v>1.67</v>
      </c>
      <c r="G31" s="3">
        <v>1.7569999999999999</v>
      </c>
      <c r="H31" s="3" t="s">
        <v>25</v>
      </c>
    </row>
    <row r="32" spans="1:8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939</v>
      </c>
      <c r="F32" s="3">
        <v>1.67</v>
      </c>
      <c r="G32" s="3">
        <v>1.5680000000000001</v>
      </c>
      <c r="H32" s="3" t="s">
        <v>25</v>
      </c>
    </row>
    <row r="33" spans="1:8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30</v>
      </c>
      <c r="F34" s="3">
        <v>8.2899999999999991</v>
      </c>
      <c r="G34" s="3">
        <v>90.775999999999996</v>
      </c>
      <c r="H34" s="3"/>
    </row>
    <row r="35" spans="1:8" ht="22.5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77.5</v>
      </c>
      <c r="F35" s="3">
        <v>3.59</v>
      </c>
      <c r="G35" s="3">
        <v>6.6769999999999996</v>
      </c>
      <c r="H35" s="3"/>
    </row>
    <row r="36" spans="1:8" s="10" customFormat="1" ht="12.75" x14ac:dyDescent="0.2">
      <c r="A36" s="35" t="s">
        <v>56</v>
      </c>
      <c r="B36" s="35"/>
      <c r="C36" s="35"/>
      <c r="D36" s="35"/>
      <c r="E36" s="35"/>
      <c r="F36" s="35"/>
      <c r="G36" s="9">
        <f>SUM(G5:G35)</f>
        <v>735.75199999999984</v>
      </c>
      <c r="H36" s="9"/>
    </row>
    <row r="37" spans="1:8" x14ac:dyDescent="0.2">
      <c r="A37" s="34" t="s">
        <v>57</v>
      </c>
      <c r="B37" s="34"/>
      <c r="C37" s="34"/>
      <c r="D37" s="34"/>
      <c r="E37" s="34"/>
      <c r="F37" s="34"/>
      <c r="G37" s="34"/>
      <c r="H37" s="34"/>
    </row>
    <row r="38" spans="1:8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1.4</v>
      </c>
      <c r="F38" s="3">
        <v>214.88</v>
      </c>
      <c r="G38" s="3">
        <v>109.804</v>
      </c>
      <c r="H38" s="3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1.4</v>
      </c>
      <c r="F40" s="3">
        <v>226.56</v>
      </c>
      <c r="G40" s="3">
        <v>115.77200000000001</v>
      </c>
      <c r="H40" s="3"/>
    </row>
    <row r="41" spans="1:8" s="10" customFormat="1" ht="12.75" x14ac:dyDescent="0.2">
      <c r="A41" s="35" t="s">
        <v>62</v>
      </c>
      <c r="B41" s="35"/>
      <c r="C41" s="35"/>
      <c r="D41" s="35"/>
      <c r="E41" s="35"/>
      <c r="F41" s="35"/>
      <c r="G41" s="9">
        <f>SUM(G38:G40)</f>
        <v>225.57600000000002</v>
      </c>
      <c r="H41" s="9"/>
    </row>
    <row r="42" spans="1:8" x14ac:dyDescent="0.2">
      <c r="A42" s="34" t="s">
        <v>63</v>
      </c>
      <c r="B42" s="34"/>
      <c r="C42" s="34"/>
      <c r="D42" s="34"/>
      <c r="E42" s="34"/>
      <c r="F42" s="34"/>
      <c r="G42" s="34"/>
      <c r="H42" s="34"/>
    </row>
    <row r="43" spans="1:8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13.4</v>
      </c>
      <c r="F43" s="3">
        <v>17.73</v>
      </c>
      <c r="G43" s="3">
        <v>86.716999999999999</v>
      </c>
      <c r="H43" s="3"/>
    </row>
    <row r="44" spans="1:8" s="10" customFormat="1" ht="12.75" x14ac:dyDescent="0.2">
      <c r="A44" s="35" t="s">
        <v>65</v>
      </c>
      <c r="B44" s="35"/>
      <c r="C44" s="35"/>
      <c r="D44" s="35"/>
      <c r="E44" s="35"/>
      <c r="F44" s="35"/>
      <c r="G44" s="9">
        <f>SUM(G43)</f>
        <v>86.716999999999999</v>
      </c>
      <c r="H44" s="9"/>
    </row>
    <row r="45" spans="1:8" x14ac:dyDescent="0.2">
      <c r="A45" s="34" t="s">
        <v>66</v>
      </c>
      <c r="B45" s="34"/>
      <c r="C45" s="34"/>
      <c r="D45" s="34"/>
      <c r="E45" s="34"/>
      <c r="F45" s="34"/>
      <c r="G45" s="34"/>
      <c r="H45" s="34"/>
    </row>
    <row r="46" spans="1:8" x14ac:dyDescent="0.2">
      <c r="A46" s="34" t="s">
        <v>67</v>
      </c>
      <c r="B46" s="34"/>
      <c r="C46" s="34"/>
      <c r="D46" s="34"/>
      <c r="E46" s="34"/>
      <c r="F46" s="34"/>
      <c r="G46" s="34"/>
      <c r="H46" s="34"/>
    </row>
    <row r="47" spans="1:8" x14ac:dyDescent="0.2">
      <c r="A47" s="34" t="s">
        <v>68</v>
      </c>
      <c r="B47" s="34"/>
      <c r="C47" s="34"/>
      <c r="D47" s="34"/>
      <c r="E47" s="34"/>
      <c r="F47" s="34"/>
      <c r="G47" s="34"/>
      <c r="H47" s="11"/>
    </row>
    <row r="48" spans="1:8" ht="33.75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33.75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33.75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33.75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45.13</v>
      </c>
      <c r="H53" s="3" t="s">
        <v>72</v>
      </c>
    </row>
    <row r="54" spans="1:8" ht="33.75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33.75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22.5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33.75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33.75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33.75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33.75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22.5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4.59</v>
      </c>
      <c r="H61" s="3" t="s">
        <v>81</v>
      </c>
    </row>
    <row r="62" spans="1:8" ht="33.75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33.75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9.65</v>
      </c>
      <c r="H65" s="3" t="s">
        <v>72</v>
      </c>
    </row>
    <row r="66" spans="1:8" ht="33.75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8.73</v>
      </c>
      <c r="H66" s="3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33.75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33.75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22.5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22.5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33.75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4.59</v>
      </c>
      <c r="H73" s="3" t="s">
        <v>72</v>
      </c>
    </row>
    <row r="74" spans="1:8" ht="33.75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18.38</v>
      </c>
      <c r="H74" s="3" t="s">
        <v>72</v>
      </c>
    </row>
    <row r="75" spans="1:8" ht="22.5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33.75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45.95</v>
      </c>
      <c r="H76" s="3" t="s">
        <v>72</v>
      </c>
    </row>
    <row r="77" spans="1:8" x14ac:dyDescent="0.2">
      <c r="A77" s="37" t="s">
        <v>103</v>
      </c>
      <c r="B77" s="38"/>
      <c r="C77" s="38"/>
      <c r="D77" s="38"/>
      <c r="E77" s="38"/>
      <c r="F77" s="38"/>
      <c r="G77" s="7"/>
      <c r="H77" s="8"/>
    </row>
    <row r="78" spans="1:8" ht="22.5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4.41</v>
      </c>
      <c r="H78" s="3" t="s">
        <v>81</v>
      </c>
    </row>
    <row r="79" spans="1:8" ht="22.5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22.5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4.78</v>
      </c>
      <c r="H80" s="3" t="s">
        <v>81</v>
      </c>
    </row>
    <row r="81" spans="1:8" ht="22.5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22.5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x14ac:dyDescent="0.2">
      <c r="A83" s="37" t="s">
        <v>109</v>
      </c>
      <c r="B83" s="38"/>
      <c r="C83" s="38"/>
      <c r="D83" s="38"/>
      <c r="E83" s="38"/>
      <c r="F83" s="38"/>
      <c r="G83" s="7"/>
      <c r="H83" s="8"/>
    </row>
    <row r="84" spans="1:8" ht="33.75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18.38</v>
      </c>
      <c r="H84" s="3" t="s">
        <v>72</v>
      </c>
    </row>
    <row r="85" spans="1:8" ht="33.75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33.75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33.75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33.75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33.75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33.75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45.95</v>
      </c>
      <c r="H90" s="3" t="s">
        <v>72</v>
      </c>
    </row>
    <row r="91" spans="1:8" ht="33.75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33.75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26.65</v>
      </c>
      <c r="H92" s="3" t="s">
        <v>72</v>
      </c>
    </row>
    <row r="93" spans="1:8" ht="33.75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33.75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33.75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28.49</v>
      </c>
      <c r="H95" s="3" t="s">
        <v>72</v>
      </c>
    </row>
    <row r="96" spans="1:8" ht="33.75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33.75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22.5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4.87</v>
      </c>
      <c r="H99" s="3" t="s">
        <v>126</v>
      </c>
    </row>
    <row r="100" spans="1:8" ht="22.5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4.32</v>
      </c>
      <c r="H100" s="3" t="s">
        <v>126</v>
      </c>
    </row>
    <row r="101" spans="1:8" ht="22.5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9.19</v>
      </c>
      <c r="H101" s="3" t="s">
        <v>126</v>
      </c>
    </row>
    <row r="102" spans="1:8" ht="22.5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91.89</v>
      </c>
      <c r="H106" s="3"/>
    </row>
    <row r="107" spans="1:8" ht="22.5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45.95</v>
      </c>
      <c r="H107" s="3"/>
    </row>
    <row r="108" spans="1:8" s="10" customFormat="1" ht="12.75" x14ac:dyDescent="0.2">
      <c r="A108" s="35" t="s">
        <v>135</v>
      </c>
      <c r="B108" s="35"/>
      <c r="C108" s="35"/>
      <c r="D108" s="35"/>
      <c r="E108" s="35"/>
      <c r="F108" s="35"/>
      <c r="G108" s="9">
        <f>SUM(G48:G107)</f>
        <v>421.89999999999992</v>
      </c>
      <c r="H108" s="9"/>
    </row>
    <row r="109" spans="1:8" x14ac:dyDescent="0.2">
      <c r="A109" s="34" t="s">
        <v>103</v>
      </c>
      <c r="B109" s="34"/>
      <c r="C109" s="34"/>
      <c r="D109" s="34"/>
      <c r="E109" s="34"/>
      <c r="F109" s="34"/>
      <c r="G109" s="34"/>
      <c r="H109" s="34"/>
    </row>
    <row r="110" spans="1:8" x14ac:dyDescent="0.2">
      <c r="A110" s="34" t="s">
        <v>136</v>
      </c>
      <c r="B110" s="34"/>
      <c r="C110" s="34"/>
      <c r="D110" s="34"/>
      <c r="E110" s="34"/>
      <c r="F110" s="34"/>
      <c r="G110" s="34"/>
      <c r="H110" s="34"/>
    </row>
    <row r="111" spans="1:8" ht="22.5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22.5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22.5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22.5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45.95</v>
      </c>
      <c r="H114" s="3" t="s">
        <v>126</v>
      </c>
    </row>
    <row r="115" spans="1:8" ht="22.5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36.76</v>
      </c>
      <c r="H115" s="3" t="s">
        <v>126</v>
      </c>
    </row>
    <row r="116" spans="1:8" ht="22.5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4.59</v>
      </c>
      <c r="H116" s="3" t="s">
        <v>126</v>
      </c>
    </row>
    <row r="117" spans="1:8" ht="22.5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22.5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45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9.19</v>
      </c>
      <c r="G119" s="3">
        <v>9.19</v>
      </c>
      <c r="H119" s="3" t="s">
        <v>126</v>
      </c>
    </row>
    <row r="120" spans="1:8" ht="45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31.89</v>
      </c>
      <c r="H120" s="3" t="s">
        <v>126</v>
      </c>
    </row>
    <row r="121" spans="1:8" ht="22.5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4.78</v>
      </c>
      <c r="H121" s="3" t="s">
        <v>81</v>
      </c>
    </row>
    <row r="122" spans="1:8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4.41</v>
      </c>
      <c r="H122" s="3"/>
    </row>
    <row r="123" spans="1:8" ht="22.5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14.12</v>
      </c>
      <c r="H123" s="3" t="s">
        <v>126</v>
      </c>
    </row>
    <row r="124" spans="1:8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46.75</v>
      </c>
      <c r="G124" s="3">
        <v>46.75</v>
      </c>
      <c r="H124" s="3"/>
    </row>
    <row r="125" spans="1:8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9.19</v>
      </c>
      <c r="G125" s="3">
        <v>9.19</v>
      </c>
      <c r="H125" s="3"/>
    </row>
    <row r="126" spans="1:8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76.739999999999995</v>
      </c>
      <c r="G126" s="3">
        <v>76.739999999999995</v>
      </c>
      <c r="H126" s="3"/>
    </row>
    <row r="127" spans="1:8" ht="22.5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4.87</v>
      </c>
      <c r="H127" s="3" t="s">
        <v>126</v>
      </c>
    </row>
    <row r="128" spans="1:8" ht="22.5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33.75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64.319999999999993</v>
      </c>
      <c r="H130" s="3" t="s">
        <v>126</v>
      </c>
    </row>
    <row r="131" spans="1:8" ht="33.75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45.03</v>
      </c>
      <c r="H131" s="3" t="s">
        <v>126</v>
      </c>
    </row>
    <row r="132" spans="1:8" ht="33.75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55.13</v>
      </c>
      <c r="H132" s="3" t="s">
        <v>126</v>
      </c>
    </row>
    <row r="133" spans="1:8" ht="45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46.86</v>
      </c>
      <c r="H133" s="3" t="s">
        <v>126</v>
      </c>
    </row>
    <row r="134" spans="1:8" ht="33.75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27.57</v>
      </c>
      <c r="H134" s="3" t="s">
        <v>126</v>
      </c>
    </row>
    <row r="135" spans="1:8" ht="33.75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8.27</v>
      </c>
      <c r="H135" s="3" t="s">
        <v>126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10.11</v>
      </c>
      <c r="H137" s="3"/>
    </row>
    <row r="138" spans="1:8" ht="22.5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25.49</v>
      </c>
      <c r="H138" s="3"/>
    </row>
    <row r="139" spans="1:8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27.57</v>
      </c>
      <c r="H152" s="3"/>
    </row>
    <row r="153" spans="1:8" ht="22.5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4.59</v>
      </c>
      <c r="H153" s="3"/>
    </row>
    <row r="154" spans="1:8" s="10" customFormat="1" ht="12.75" x14ac:dyDescent="0.2">
      <c r="A154" s="35" t="s">
        <v>180</v>
      </c>
      <c r="B154" s="35"/>
      <c r="C154" s="35"/>
      <c r="D154" s="35"/>
      <c r="E154" s="35"/>
      <c r="F154" s="35"/>
      <c r="G154" s="9">
        <f>SUM(G111:G153)</f>
        <v>604.18000000000018</v>
      </c>
      <c r="H154" s="9"/>
    </row>
    <row r="155" spans="1:8" x14ac:dyDescent="0.2">
      <c r="A155" s="34" t="s">
        <v>181</v>
      </c>
      <c r="B155" s="34"/>
      <c r="C155" s="34"/>
      <c r="D155" s="34"/>
      <c r="E155" s="34"/>
      <c r="F155" s="34"/>
      <c r="G155" s="34"/>
      <c r="H155" s="34"/>
    </row>
    <row r="156" spans="1:8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221.97</v>
      </c>
      <c r="G156" s="3">
        <v>486.11399999999998</v>
      </c>
      <c r="H156" s="3" t="s">
        <v>156</v>
      </c>
    </row>
    <row r="157" spans="1:8" s="10" customFormat="1" ht="12.75" x14ac:dyDescent="0.2">
      <c r="A157" s="35" t="s">
        <v>183</v>
      </c>
      <c r="B157" s="35"/>
      <c r="C157" s="35"/>
      <c r="D157" s="35"/>
      <c r="E157" s="35"/>
      <c r="F157" s="35"/>
      <c r="G157" s="9">
        <f>SUM(G156)</f>
        <v>486.11399999999998</v>
      </c>
      <c r="H157" s="9"/>
    </row>
    <row r="158" spans="1:8" x14ac:dyDescent="0.2">
      <c r="A158" s="34" t="s">
        <v>184</v>
      </c>
      <c r="B158" s="34"/>
      <c r="C158" s="34"/>
      <c r="D158" s="34"/>
      <c r="E158" s="34"/>
      <c r="F158" s="34"/>
      <c r="G158" s="34"/>
      <c r="H158" s="34"/>
    </row>
    <row r="159" spans="1:8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22.5" x14ac:dyDescent="0.2">
      <c r="A160" s="3" t="s">
        <v>186</v>
      </c>
      <c r="B160" s="3">
        <v>12</v>
      </c>
      <c r="C160" s="3" t="s">
        <v>10</v>
      </c>
      <c r="D160" s="3" t="s">
        <v>71</v>
      </c>
      <c r="E160" s="3">
        <v>3</v>
      </c>
      <c r="F160" s="3">
        <v>11169.73</v>
      </c>
      <c r="G160" s="3">
        <v>402.11</v>
      </c>
      <c r="H160" s="3" t="s">
        <v>23</v>
      </c>
    </row>
    <row r="161" spans="1:8" ht="33.75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2.75" x14ac:dyDescent="0.2">
      <c r="A162" s="35" t="s">
        <v>188</v>
      </c>
      <c r="B162" s="35"/>
      <c r="C162" s="35"/>
      <c r="D162" s="35"/>
      <c r="E162" s="35"/>
      <c r="F162" s="35"/>
      <c r="G162" s="9">
        <f>SUM(G159:G161)</f>
        <v>402.11</v>
      </c>
      <c r="H162" s="9"/>
    </row>
    <row r="163" spans="1:8" x14ac:dyDescent="0.2">
      <c r="A163" s="34" t="s">
        <v>189</v>
      </c>
      <c r="B163" s="34"/>
      <c r="C163" s="34"/>
      <c r="D163" s="34"/>
      <c r="E163" s="34"/>
      <c r="F163" s="34"/>
      <c r="G163" s="34"/>
      <c r="H163" s="34"/>
    </row>
    <row r="164" spans="1:8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9.1</v>
      </c>
      <c r="H164" s="3"/>
    </row>
    <row r="165" spans="1:8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22.5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2.75" x14ac:dyDescent="0.2">
      <c r="A167" s="35" t="s">
        <v>193</v>
      </c>
      <c r="B167" s="35"/>
      <c r="C167" s="35"/>
      <c r="D167" s="35"/>
      <c r="E167" s="35"/>
      <c r="F167" s="35"/>
      <c r="G167" s="9">
        <f>SUM(G164:G166)</f>
        <v>9.1</v>
      </c>
      <c r="H167" s="9"/>
    </row>
    <row r="168" spans="1:8" x14ac:dyDescent="0.2">
      <c r="A168" s="34" t="s">
        <v>194</v>
      </c>
      <c r="B168" s="34"/>
      <c r="C168" s="34"/>
      <c r="D168" s="34"/>
      <c r="E168" s="34"/>
      <c r="F168" s="34"/>
      <c r="G168" s="34"/>
      <c r="H168" s="34"/>
    </row>
    <row r="169" spans="1:8" ht="45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33.75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2.75" x14ac:dyDescent="0.2">
      <c r="A171" s="35" t="s">
        <v>197</v>
      </c>
      <c r="B171" s="35"/>
      <c r="C171" s="35"/>
      <c r="D171" s="35"/>
      <c r="E171" s="35"/>
      <c r="F171" s="35"/>
      <c r="G171" s="9">
        <f>SUM(G169:G170)</f>
        <v>0</v>
      </c>
      <c r="H171" s="9"/>
    </row>
    <row r="172" spans="1:8" x14ac:dyDescent="0.2">
      <c r="A172" s="34" t="s">
        <v>198</v>
      </c>
      <c r="B172" s="34"/>
      <c r="C172" s="34"/>
      <c r="D172" s="34"/>
      <c r="E172" s="34"/>
      <c r="F172" s="34"/>
      <c r="G172" s="34"/>
      <c r="H172" s="34"/>
    </row>
    <row r="173" spans="1:8" ht="22.5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4.78</v>
      </c>
      <c r="H173" s="3" t="s">
        <v>200</v>
      </c>
    </row>
    <row r="174" spans="1:8" ht="22.5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4.41</v>
      </c>
      <c r="H174" s="3" t="s">
        <v>200</v>
      </c>
    </row>
    <row r="175" spans="1:8" s="10" customFormat="1" ht="12.75" x14ac:dyDescent="0.2">
      <c r="A175" s="35" t="s">
        <v>202</v>
      </c>
      <c r="B175" s="35"/>
      <c r="C175" s="35"/>
      <c r="D175" s="35"/>
      <c r="E175" s="35"/>
      <c r="F175" s="35"/>
      <c r="G175" s="9">
        <f>SUM(G173:G174)</f>
        <v>9.1900000000000013</v>
      </c>
      <c r="H175" s="9"/>
    </row>
    <row r="176" spans="1:8" x14ac:dyDescent="0.2">
      <c r="A176" s="34" t="s">
        <v>203</v>
      </c>
      <c r="B176" s="34"/>
      <c r="C176" s="34"/>
      <c r="D176" s="34"/>
      <c r="E176" s="34"/>
      <c r="F176" s="34"/>
      <c r="G176" s="34"/>
      <c r="H176" s="34"/>
    </row>
    <row r="177" spans="1:8" ht="33.75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222.012</v>
      </c>
      <c r="H177" s="3"/>
    </row>
    <row r="178" spans="1:8" s="10" customFormat="1" ht="12.75" x14ac:dyDescent="0.2">
      <c r="A178" s="35" t="s">
        <v>205</v>
      </c>
      <c r="B178" s="35"/>
      <c r="C178" s="35"/>
      <c r="D178" s="35"/>
      <c r="E178" s="35"/>
      <c r="F178" s="35"/>
      <c r="G178" s="9">
        <f>SUM(G177)</f>
        <v>222.012</v>
      </c>
      <c r="H178" s="9"/>
    </row>
    <row r="179" spans="1:8" x14ac:dyDescent="0.2">
      <c r="A179" s="34" t="s">
        <v>206</v>
      </c>
      <c r="B179" s="34"/>
      <c r="C179" s="34"/>
      <c r="D179" s="34"/>
      <c r="E179" s="34"/>
      <c r="F179" s="34"/>
      <c r="G179" s="34"/>
      <c r="H179" s="34"/>
    </row>
    <row r="180" spans="1:8" x14ac:dyDescent="0.2">
      <c r="A180" s="34" t="s">
        <v>53</v>
      </c>
      <c r="B180" s="34"/>
      <c r="C180" s="34"/>
      <c r="D180" s="34"/>
      <c r="E180" s="34"/>
      <c r="F180" s="34"/>
      <c r="G180" s="34"/>
      <c r="H180" s="34"/>
    </row>
    <row r="181" spans="1:8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89.35</v>
      </c>
      <c r="H181" s="3"/>
    </row>
    <row r="182" spans="1:8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2.75" x14ac:dyDescent="0.2">
      <c r="A184" s="35" t="s">
        <v>210</v>
      </c>
      <c r="B184" s="35"/>
      <c r="C184" s="35"/>
      <c r="D184" s="35"/>
      <c r="E184" s="35"/>
      <c r="F184" s="35"/>
      <c r="G184" s="9">
        <f>SUM(G181:G183)</f>
        <v>89.35</v>
      </c>
      <c r="H184" s="9"/>
    </row>
    <row r="185" spans="1:8" x14ac:dyDescent="0.2">
      <c r="A185" s="34" t="s">
        <v>211</v>
      </c>
      <c r="B185" s="34"/>
      <c r="C185" s="34"/>
      <c r="D185" s="34"/>
      <c r="E185" s="34"/>
      <c r="F185" s="34"/>
      <c r="G185" s="34"/>
      <c r="H185" s="34"/>
    </row>
    <row r="186" spans="1:8" x14ac:dyDescent="0.2">
      <c r="A186" s="3" t="s">
        <v>212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12.15</v>
      </c>
      <c r="H186" s="3" t="s">
        <v>25</v>
      </c>
    </row>
    <row r="187" spans="1:8" x14ac:dyDescent="0.2">
      <c r="A187" s="3" t="s">
        <v>213</v>
      </c>
      <c r="B187" s="3">
        <v>12</v>
      </c>
      <c r="C187" s="3" t="s">
        <v>131</v>
      </c>
      <c r="D187" s="3" t="s">
        <v>71</v>
      </c>
      <c r="E187" s="3">
        <v>0</v>
      </c>
      <c r="F187" s="3">
        <v>0</v>
      </c>
      <c r="G187" s="3">
        <v>6.1</v>
      </c>
      <c r="H187" s="3"/>
    </row>
    <row r="188" spans="1:8" ht="22.5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33.75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2.75" x14ac:dyDescent="0.2">
      <c r="A193" s="35" t="s">
        <v>220</v>
      </c>
      <c r="B193" s="35"/>
      <c r="C193" s="35"/>
      <c r="D193" s="35"/>
      <c r="E193" s="35"/>
      <c r="F193" s="35"/>
      <c r="G193" s="9">
        <f>SUM(G186:G192)</f>
        <v>18.25</v>
      </c>
      <c r="H193" s="9"/>
    </row>
    <row r="194" spans="1:8" x14ac:dyDescent="0.2">
      <c r="A194" s="34" t="s">
        <v>221</v>
      </c>
      <c r="B194" s="34"/>
      <c r="C194" s="34"/>
      <c r="D194" s="34"/>
      <c r="E194" s="34"/>
      <c r="F194" s="34"/>
      <c r="G194" s="34"/>
      <c r="H194" s="34"/>
    </row>
    <row r="195" spans="1:8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22.5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22.5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22.5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5" t="s">
        <v>237</v>
      </c>
      <c r="B205" s="35"/>
      <c r="C205" s="35"/>
      <c r="D205" s="35"/>
      <c r="E205" s="35"/>
      <c r="F205" s="35"/>
      <c r="G205" s="9">
        <f>SUM(G195:G204)</f>
        <v>0</v>
      </c>
      <c r="H205" s="9"/>
    </row>
    <row r="206" spans="1:8" s="10" customFormat="1" ht="11.25" customHeight="1" x14ac:dyDescent="0.2">
      <c r="A206" s="35" t="s">
        <v>238</v>
      </c>
      <c r="B206" s="35"/>
      <c r="C206" s="35"/>
      <c r="D206" s="35"/>
      <c r="E206" s="35"/>
      <c r="F206" s="35"/>
      <c r="G206" s="9">
        <f>G36+G41+G44+G108+G154+G157+G162+G167+G171+G175+G178+G184+G193+G205</f>
        <v>3310.2510000000002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205" workbookViewId="0">
      <selection activeCell="A241" sqref="A241"/>
    </sheetView>
  </sheetViews>
  <sheetFormatPr defaultRowHeight="11.25" x14ac:dyDescent="0.2"/>
  <cols>
    <col min="1" max="1" width="45.5703125" style="4" customWidth="1"/>
    <col min="2" max="2" width="4.28515625" style="4" customWidth="1"/>
    <col min="3" max="3" width="12" style="4" customWidth="1"/>
    <col min="4" max="7" width="9.140625" style="4"/>
    <col min="8" max="8" width="24" style="4" customWidth="1"/>
    <col min="9" max="16384" width="9.140625" style="4"/>
  </cols>
  <sheetData>
    <row r="1" spans="1:9" s="1" customFormat="1" ht="15.75" x14ac:dyDescent="0.25">
      <c r="A1" s="5" t="s">
        <v>240</v>
      </c>
    </row>
    <row r="2" spans="1:9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67.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x14ac:dyDescent="0.2">
      <c r="A4" s="19" t="s">
        <v>241</v>
      </c>
      <c r="B4" s="13"/>
      <c r="C4" s="13"/>
      <c r="D4" s="12"/>
      <c r="E4" s="12"/>
      <c r="F4" s="12"/>
      <c r="G4" s="12">
        <v>351.13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269.5</v>
      </c>
      <c r="F6" s="3">
        <v>2.42</v>
      </c>
      <c r="G6" s="21">
        <f t="shared" ref="G6:G25" si="0">ROUND(E6*F6*B6/1000,2)</f>
        <v>195.66</v>
      </c>
      <c r="H6" s="3" t="s">
        <v>12</v>
      </c>
      <c r="I6" s="20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269.5</v>
      </c>
      <c r="F7" s="3">
        <v>3.42</v>
      </c>
      <c r="G7" s="21">
        <f t="shared" si="0"/>
        <v>11.06</v>
      </c>
      <c r="H7" s="3"/>
      <c r="I7" s="20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2021.5</v>
      </c>
      <c r="F8" s="3">
        <v>2.11</v>
      </c>
      <c r="G8" s="21">
        <f t="shared" si="0"/>
        <v>221.8</v>
      </c>
      <c r="H8" s="3" t="s">
        <v>15</v>
      </c>
      <c r="I8" s="20"/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2021.5</v>
      </c>
      <c r="F9" s="3">
        <v>2.69</v>
      </c>
      <c r="G9" s="21">
        <f t="shared" si="0"/>
        <v>65.25</v>
      </c>
      <c r="H9" s="3"/>
      <c r="I9" s="20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82.1</v>
      </c>
      <c r="F10" s="3">
        <v>3.26</v>
      </c>
      <c r="G10" s="21">
        <f t="shared" si="0"/>
        <v>80.290000000000006</v>
      </c>
      <c r="H10" s="3" t="s">
        <v>15</v>
      </c>
      <c r="I10" s="20"/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48</v>
      </c>
      <c r="F11" s="3">
        <v>20.81</v>
      </c>
      <c r="G11" s="21">
        <f t="shared" si="0"/>
        <v>51.94</v>
      </c>
      <c r="H11" s="3" t="s">
        <v>12</v>
      </c>
      <c r="I11" s="20"/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9.6</v>
      </c>
      <c r="F12" s="3">
        <v>3.45</v>
      </c>
      <c r="G12" s="21">
        <f t="shared" si="0"/>
        <v>9.94</v>
      </c>
      <c r="H12" s="3" t="s">
        <v>12</v>
      </c>
      <c r="I12" s="20"/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1">
        <f t="shared" si="0"/>
        <v>0</v>
      </c>
      <c r="H13" s="3" t="s">
        <v>23</v>
      </c>
      <c r="I13" s="20"/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157.80000000000001</v>
      </c>
      <c r="F14" s="3">
        <v>8.8699999999999992</v>
      </c>
      <c r="G14" s="21">
        <f t="shared" si="0"/>
        <v>1.4</v>
      </c>
      <c r="H14" s="3" t="s">
        <v>25</v>
      </c>
      <c r="I14" s="20"/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3417.8</v>
      </c>
      <c r="F15" s="3">
        <v>2.95</v>
      </c>
      <c r="G15" s="21">
        <f t="shared" si="0"/>
        <v>10.08</v>
      </c>
      <c r="H15" s="3" t="s">
        <v>25</v>
      </c>
      <c r="I15" s="20"/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357</v>
      </c>
      <c r="F16" s="3">
        <v>1.83</v>
      </c>
      <c r="G16" s="21">
        <f t="shared" si="0"/>
        <v>0.65</v>
      </c>
      <c r="H16" s="3" t="s">
        <v>25</v>
      </c>
      <c r="I16" s="20"/>
    </row>
    <row r="17" spans="1:9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223.8</v>
      </c>
      <c r="F17" s="3">
        <v>4.3</v>
      </c>
      <c r="G17" s="21">
        <f t="shared" si="0"/>
        <v>0.96</v>
      </c>
      <c r="H17" s="3" t="s">
        <v>25</v>
      </c>
      <c r="I17" s="20"/>
    </row>
    <row r="18" spans="1:9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30.6</v>
      </c>
      <c r="F18" s="3">
        <v>4.28</v>
      </c>
      <c r="G18" s="21">
        <f t="shared" si="0"/>
        <v>0.26</v>
      </c>
      <c r="H18" s="3" t="s">
        <v>30</v>
      </c>
      <c r="I18" s="20"/>
    </row>
    <row r="19" spans="1:9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21">
        <f t="shared" si="0"/>
        <v>0</v>
      </c>
      <c r="H19" s="3" t="s">
        <v>25</v>
      </c>
      <c r="I19" s="20"/>
    </row>
    <row r="20" spans="1:9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43.2</v>
      </c>
      <c r="F20" s="3">
        <v>2.77</v>
      </c>
      <c r="G20" s="21">
        <f t="shared" si="0"/>
        <v>0.12</v>
      </c>
      <c r="H20" s="3" t="s">
        <v>25</v>
      </c>
      <c r="I20" s="20"/>
    </row>
    <row r="21" spans="1:9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25.4</v>
      </c>
      <c r="F21" s="3">
        <v>2.64</v>
      </c>
      <c r="G21" s="21">
        <f t="shared" si="0"/>
        <v>7.0000000000000007E-2</v>
      </c>
      <c r="H21" s="3" t="s">
        <v>25</v>
      </c>
      <c r="I21" s="20"/>
    </row>
    <row r="22" spans="1:9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30.6</v>
      </c>
      <c r="F22" s="3">
        <v>5.32</v>
      </c>
      <c r="G22" s="21">
        <f t="shared" si="0"/>
        <v>0.16</v>
      </c>
      <c r="H22" s="3" t="s">
        <v>30</v>
      </c>
      <c r="I22" s="20"/>
    </row>
    <row r="23" spans="1:9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25.4</v>
      </c>
      <c r="F23" s="3">
        <v>2.64</v>
      </c>
      <c r="G23" s="21">
        <f t="shared" si="0"/>
        <v>7.0000000000000007E-2</v>
      </c>
      <c r="H23" s="3" t="s">
        <v>25</v>
      </c>
      <c r="I23" s="20"/>
    </row>
    <row r="24" spans="1:9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14.9</v>
      </c>
      <c r="F24" s="3">
        <v>2.14</v>
      </c>
      <c r="G24" s="21">
        <f t="shared" si="0"/>
        <v>0.03</v>
      </c>
      <c r="H24" s="3" t="s">
        <v>25</v>
      </c>
      <c r="I24" s="20"/>
    </row>
    <row r="25" spans="1:9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1195</v>
      </c>
      <c r="F25" s="3">
        <v>2.15</v>
      </c>
      <c r="G25" s="21">
        <f t="shared" si="0"/>
        <v>5.14</v>
      </c>
      <c r="H25" s="3" t="s">
        <v>30</v>
      </c>
      <c r="I25" s="20"/>
    </row>
    <row r="26" spans="1:9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9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9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9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9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19.29</v>
      </c>
      <c r="H30" s="3" t="s">
        <v>48</v>
      </c>
    </row>
    <row r="31" spans="1:9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9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1052</v>
      </c>
      <c r="F32" s="3">
        <v>1.77</v>
      </c>
      <c r="G32" s="21">
        <f t="shared" ref="G32:G33" si="1">ROUND(E32*F32*B32/1000,2)</f>
        <v>1.86</v>
      </c>
      <c r="H32" s="3" t="s">
        <v>25</v>
      </c>
      <c r="I32" s="20"/>
    </row>
    <row r="33" spans="1:9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939</v>
      </c>
      <c r="F33" s="3">
        <v>1.77</v>
      </c>
      <c r="G33" s="21">
        <f t="shared" si="1"/>
        <v>1.66</v>
      </c>
      <c r="H33" s="3" t="s">
        <v>25</v>
      </c>
      <c r="I33" s="20"/>
    </row>
    <row r="34" spans="1:9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9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30</v>
      </c>
      <c r="F35" s="3">
        <v>8.7899999999999991</v>
      </c>
      <c r="G35" s="21">
        <f t="shared" ref="G35:G36" si="2">ROUND(E35*F35*B35/1000,2)</f>
        <v>96.51</v>
      </c>
      <c r="H35" s="3"/>
      <c r="I35" s="20"/>
    </row>
    <row r="36" spans="1:9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77.5</v>
      </c>
      <c r="F36" s="3">
        <v>3.81</v>
      </c>
      <c r="G36" s="21">
        <f t="shared" si="2"/>
        <v>7.09</v>
      </c>
      <c r="H36" s="3"/>
      <c r="I36" s="20"/>
    </row>
    <row r="37" spans="1:9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781.29000000000008</v>
      </c>
      <c r="H37" s="14"/>
    </row>
    <row r="38" spans="1:9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9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1.4</v>
      </c>
      <c r="F39" s="3">
        <v>227.77</v>
      </c>
      <c r="G39" s="21">
        <f t="shared" ref="G39" si="3">ROUND(E39*F39*B39/1000,2)</f>
        <v>116.71</v>
      </c>
      <c r="H39" s="3" t="s">
        <v>12</v>
      </c>
      <c r="I39" s="20"/>
    </row>
    <row r="40" spans="1:9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9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1.4</v>
      </c>
      <c r="F41" s="3">
        <v>240.15</v>
      </c>
      <c r="G41" s="21">
        <f t="shared" ref="G41" si="4">ROUND(E41*F41*B41/1000,2)</f>
        <v>123.05</v>
      </c>
      <c r="H41" s="3"/>
      <c r="I41" s="20"/>
    </row>
    <row r="42" spans="1:9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14">
        <f>SUM(G39:G41)</f>
        <v>239.76</v>
      </c>
      <c r="H42" s="14"/>
    </row>
    <row r="43" spans="1:9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9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0.44</v>
      </c>
      <c r="F44" s="3">
        <v>537.61</v>
      </c>
      <c r="G44" s="21">
        <f t="shared" ref="G44" si="5">ROUND(E44*F44*B44/1000,2)</f>
        <v>86.58</v>
      </c>
      <c r="H44" s="3"/>
    </row>
    <row r="45" spans="1:9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14">
        <f>SUM(G44)</f>
        <v>86.58</v>
      </c>
      <c r="H45" s="14"/>
    </row>
    <row r="46" spans="1:9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9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9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4.59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9.65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8.73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4.59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18.38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45.95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4.41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4.78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18.38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45.95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26.65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28.49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4.87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4.32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9.19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71.19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25.95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336.07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45.95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36.76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4.59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36.24</v>
      </c>
      <c r="G120" s="27">
        <v>36.24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31.89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4.78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4.41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14.12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56.71</v>
      </c>
      <c r="G125" s="27">
        <v>56.71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7.15</v>
      </c>
      <c r="G126" s="27">
        <v>7.15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21.29</v>
      </c>
      <c r="G127" s="27">
        <v>21.29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4.87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64.319999999999993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45.03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55.13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46.86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27.57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8.27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10.11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7">
        <v>21.75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27.57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4.59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579.96000000000015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209.24</v>
      </c>
      <c r="G157" s="28">
        <f t="shared" ref="G157" si="6">ROUND(E157*F157*B157/1000,2)</f>
        <v>459.49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459.49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3</v>
      </c>
      <c r="F161" s="3">
        <v>10216.19</v>
      </c>
      <c r="G161" s="28">
        <f t="shared" ref="G161" si="7">ROUND(E161*F161*B161/1000,2)</f>
        <v>367.78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367.78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7">
        <v>16.420000000000002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16.420000000000002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7">
        <v>39.76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29.85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69.61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7">
        <v>178.08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178.08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27">
        <v>25.81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25.81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27">
        <v>12.88</v>
      </c>
      <c r="H187" s="3" t="s">
        <v>25</v>
      </c>
    </row>
    <row r="188" spans="1:8" ht="11.25" customHeight="1" x14ac:dyDescent="0.2">
      <c r="A188" s="3" t="s">
        <v>213</v>
      </c>
      <c r="B188" s="3">
        <v>12</v>
      </c>
      <c r="C188" s="3" t="s">
        <v>131</v>
      </c>
      <c r="D188" s="3" t="s">
        <v>71</v>
      </c>
      <c r="E188" s="3">
        <v>0</v>
      </c>
      <c r="F188" s="3">
        <v>0</v>
      </c>
      <c r="G188" s="27">
        <v>6.47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19.350000000000001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3511.3300000000004</v>
      </c>
      <c r="H207" s="14"/>
    </row>
    <row r="209" spans="1:8" hidden="1" x14ac:dyDescent="0.2">
      <c r="E209" s="4" t="s">
        <v>242</v>
      </c>
      <c r="F209" s="4">
        <f>(25.51*6+26.53*6)/12</f>
        <v>26.02</v>
      </c>
      <c r="G209" s="22">
        <f>G207*1000/F210/12</f>
        <v>26.020028574138632</v>
      </c>
      <c r="H209" s="23">
        <f>F209/G209</f>
        <v>0.99999890184061291</v>
      </c>
    </row>
    <row r="210" spans="1:8" hidden="1" x14ac:dyDescent="0.2">
      <c r="E210" s="4" t="s">
        <v>243</v>
      </c>
      <c r="F210" s="24">
        <v>11245.6</v>
      </c>
      <c r="G210" s="25">
        <f>F210*F209*12/1000</f>
        <v>3511.3261439999997</v>
      </c>
    </row>
    <row r="211" spans="1:8" hidden="1" x14ac:dyDescent="0.2">
      <c r="G211" s="22"/>
    </row>
    <row r="212" spans="1:8" hidden="1" x14ac:dyDescent="0.2">
      <c r="F212" s="4" t="s">
        <v>244</v>
      </c>
      <c r="G212" s="22">
        <f>G210-G207</f>
        <v>-3.856000000723725E-3</v>
      </c>
      <c r="H212" s="26">
        <f>G214-G207</f>
        <v>-351.13647040000069</v>
      </c>
    </row>
    <row r="213" spans="1:8" hidden="1" x14ac:dyDescent="0.2">
      <c r="G213" s="22"/>
    </row>
    <row r="214" spans="1:8" hidden="1" x14ac:dyDescent="0.2">
      <c r="G214" s="22">
        <f>G210*0.9</f>
        <v>3160.1935295999997</v>
      </c>
    </row>
    <row r="215" spans="1:8" hidden="1" x14ac:dyDescent="0.2">
      <c r="F215" s="4" t="s">
        <v>245</v>
      </c>
      <c r="G215" s="25">
        <f>G210*0.1</f>
        <v>351.13261439999997</v>
      </c>
    </row>
    <row r="216" spans="1:8" hidden="1" x14ac:dyDescent="0.2">
      <c r="G216" s="22">
        <f>SUM(G214:G215)</f>
        <v>3511.3261439999997</v>
      </c>
    </row>
    <row r="219" spans="1:8" x14ac:dyDescent="0.2">
      <c r="A219" s="32" t="s">
        <v>246</v>
      </c>
      <c r="B219" s="32"/>
      <c r="C219" s="32"/>
      <c r="D219" s="32"/>
      <c r="E219" s="32"/>
      <c r="G219" s="32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topLeftCell="A126" workbookViewId="0">
      <selection activeCell="A138" sqref="A138:H138"/>
    </sheetView>
  </sheetViews>
  <sheetFormatPr defaultRowHeight="11.25" customHeight="1" x14ac:dyDescent="0.2"/>
  <cols>
    <col min="1" max="1" width="45.5703125" style="4" customWidth="1"/>
    <col min="2" max="2" width="4.28515625" style="4" customWidth="1"/>
    <col min="3" max="3" width="12" style="4" customWidth="1"/>
    <col min="4" max="7" width="9.140625" style="4"/>
    <col min="8" max="8" width="24" style="4" customWidth="1"/>
    <col min="9" max="16384" width="9.140625" style="4"/>
  </cols>
  <sheetData>
    <row r="1" spans="1:9" s="1" customFormat="1" ht="15.75" x14ac:dyDescent="0.25">
      <c r="A1" s="5" t="s">
        <v>248</v>
      </c>
    </row>
    <row r="2" spans="1:9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11.25" customHeight="1" x14ac:dyDescent="0.2">
      <c r="A3" s="31" t="s">
        <v>1</v>
      </c>
      <c r="B3" s="6" t="s">
        <v>2</v>
      </c>
      <c r="C3" s="8"/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</row>
    <row r="4" spans="1:9" ht="11.25" customHeight="1" x14ac:dyDescent="0.2">
      <c r="A4" s="19" t="s">
        <v>241</v>
      </c>
      <c r="B4" s="30"/>
      <c r="C4" s="30"/>
      <c r="D4" s="31"/>
      <c r="E4" s="31"/>
      <c r="F4" s="31"/>
      <c r="G4" s="31">
        <v>351.13</v>
      </c>
      <c r="H4" s="31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269.5</v>
      </c>
      <c r="F6" s="21">
        <v>2.65</v>
      </c>
      <c r="G6" s="21">
        <f t="shared" ref="G6:G25" si="0">ROUND(E6*F6*B6/1000,2)</f>
        <v>214.25</v>
      </c>
      <c r="H6" s="3" t="s">
        <v>12</v>
      </c>
      <c r="I6" s="20"/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269.5</v>
      </c>
      <c r="F7" s="21">
        <v>3.78</v>
      </c>
      <c r="G7" s="21">
        <f t="shared" si="0"/>
        <v>12.22</v>
      </c>
      <c r="H7" s="3"/>
      <c r="I7" s="20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2021.5</v>
      </c>
      <c r="F8" s="21">
        <v>2.3199999999999998</v>
      </c>
      <c r="G8" s="21">
        <f t="shared" si="0"/>
        <v>243.87</v>
      </c>
      <c r="H8" s="3" t="s">
        <v>15</v>
      </c>
      <c r="I8" s="20"/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2021.5</v>
      </c>
      <c r="F9" s="21">
        <v>2.98</v>
      </c>
      <c r="G9" s="21">
        <f t="shared" si="0"/>
        <v>72.290000000000006</v>
      </c>
      <c r="H9" s="3"/>
      <c r="I9" s="20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82.1</v>
      </c>
      <c r="F10" s="21">
        <v>3.58</v>
      </c>
      <c r="G10" s="21">
        <f t="shared" si="0"/>
        <v>88.18</v>
      </c>
      <c r="H10" s="3" t="s">
        <v>15</v>
      </c>
      <c r="I10" s="20"/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48</v>
      </c>
      <c r="F11" s="21">
        <v>22.39</v>
      </c>
      <c r="G11" s="21">
        <f t="shared" si="0"/>
        <v>55.89</v>
      </c>
      <c r="H11" s="3" t="s">
        <v>12</v>
      </c>
      <c r="I11" s="20"/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9.6</v>
      </c>
      <c r="F12" s="21">
        <v>3.81</v>
      </c>
      <c r="G12" s="21">
        <f t="shared" si="0"/>
        <v>10.97</v>
      </c>
      <c r="H12" s="3" t="s">
        <v>12</v>
      </c>
      <c r="I12" s="20"/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1">
        <v>0</v>
      </c>
      <c r="G13" s="21">
        <f t="shared" si="0"/>
        <v>0</v>
      </c>
      <c r="H13" s="3" t="s">
        <v>23</v>
      </c>
      <c r="I13" s="20"/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157.80000000000001</v>
      </c>
      <c r="F14" s="21">
        <v>9.76</v>
      </c>
      <c r="G14" s="21">
        <f t="shared" si="0"/>
        <v>1.54</v>
      </c>
      <c r="H14" s="3" t="s">
        <v>25</v>
      </c>
      <c r="I14" s="20"/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3417.8</v>
      </c>
      <c r="F15" s="21">
        <v>3.25</v>
      </c>
      <c r="G15" s="21">
        <f t="shared" si="0"/>
        <v>11.11</v>
      </c>
      <c r="H15" s="3" t="s">
        <v>25</v>
      </c>
      <c r="I15" s="20"/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357</v>
      </c>
      <c r="F16" s="21">
        <v>2.0299999999999998</v>
      </c>
      <c r="G16" s="21">
        <f t="shared" si="0"/>
        <v>0.72</v>
      </c>
      <c r="H16" s="3" t="s">
        <v>25</v>
      </c>
      <c r="I16" s="20"/>
    </row>
    <row r="17" spans="1:9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223.8</v>
      </c>
      <c r="F17" s="21">
        <v>4.75</v>
      </c>
      <c r="G17" s="21">
        <f t="shared" si="0"/>
        <v>1.06</v>
      </c>
      <c r="H17" s="3" t="s">
        <v>25</v>
      </c>
      <c r="I17" s="20"/>
    </row>
    <row r="18" spans="1:9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30.6</v>
      </c>
      <c r="F18" s="21">
        <v>4.7300000000000004</v>
      </c>
      <c r="G18" s="21">
        <f t="shared" si="0"/>
        <v>0.28999999999999998</v>
      </c>
      <c r="H18" s="3" t="s">
        <v>30</v>
      </c>
      <c r="I18" s="20"/>
    </row>
    <row r="19" spans="1:9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1">
        <v>4.54</v>
      </c>
      <c r="G19" s="21">
        <f t="shared" si="0"/>
        <v>0</v>
      </c>
      <c r="H19" s="3" t="s">
        <v>25</v>
      </c>
      <c r="I19" s="20"/>
    </row>
    <row r="20" spans="1:9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43.2</v>
      </c>
      <c r="F20" s="21">
        <v>3.06</v>
      </c>
      <c r="G20" s="21">
        <f t="shared" si="0"/>
        <v>0.13</v>
      </c>
      <c r="H20" s="3" t="s">
        <v>25</v>
      </c>
      <c r="I20" s="20"/>
    </row>
    <row r="21" spans="1:9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25.4</v>
      </c>
      <c r="F21" s="21">
        <v>2.92</v>
      </c>
      <c r="G21" s="21">
        <f t="shared" si="0"/>
        <v>7.0000000000000007E-2</v>
      </c>
      <c r="H21" s="3" t="s">
        <v>25</v>
      </c>
      <c r="I21" s="20"/>
    </row>
    <row r="22" spans="1:9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30.6</v>
      </c>
      <c r="F22" s="21">
        <v>5.87</v>
      </c>
      <c r="G22" s="21">
        <f t="shared" si="0"/>
        <v>0.18</v>
      </c>
      <c r="H22" s="3" t="s">
        <v>30</v>
      </c>
      <c r="I22" s="20"/>
    </row>
    <row r="23" spans="1:9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25.4</v>
      </c>
      <c r="F23" s="21">
        <v>2.92</v>
      </c>
      <c r="G23" s="21">
        <f t="shared" si="0"/>
        <v>7.0000000000000007E-2</v>
      </c>
      <c r="H23" s="3" t="s">
        <v>25</v>
      </c>
      <c r="I23" s="20"/>
    </row>
    <row r="24" spans="1:9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14.9</v>
      </c>
      <c r="F24" s="21">
        <v>2.37</v>
      </c>
      <c r="G24" s="21">
        <f t="shared" si="0"/>
        <v>0.04</v>
      </c>
      <c r="H24" s="3" t="s">
        <v>25</v>
      </c>
      <c r="I24" s="20"/>
    </row>
    <row r="25" spans="1:9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1195</v>
      </c>
      <c r="F25" s="21">
        <v>2.3199999999999998</v>
      </c>
      <c r="G25" s="21">
        <f t="shared" si="0"/>
        <v>5.54</v>
      </c>
      <c r="H25" s="3" t="s">
        <v>30</v>
      </c>
      <c r="I25" s="20"/>
    </row>
    <row r="26" spans="1:9" ht="11.25" customHeight="1" x14ac:dyDescent="0.2">
      <c r="A26" s="6" t="s">
        <v>38</v>
      </c>
      <c r="B26" s="7"/>
      <c r="C26" s="7"/>
      <c r="D26" s="7"/>
      <c r="E26" s="7"/>
      <c r="F26" s="39"/>
      <c r="G26" s="7"/>
      <c r="H26" s="8"/>
    </row>
    <row r="27" spans="1:9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1">
        <v>0</v>
      </c>
      <c r="G27" s="3">
        <v>0</v>
      </c>
      <c r="H27" s="3" t="s">
        <v>42</v>
      </c>
    </row>
    <row r="28" spans="1:9" ht="11.25" customHeight="1" x14ac:dyDescent="0.2">
      <c r="A28" s="3" t="s">
        <v>43</v>
      </c>
      <c r="B28" s="3">
        <v>2</v>
      </c>
      <c r="C28" s="3" t="s">
        <v>40</v>
      </c>
      <c r="D28" s="3" t="s">
        <v>19</v>
      </c>
      <c r="E28" s="3">
        <v>3</v>
      </c>
      <c r="F28" s="21">
        <v>50.76</v>
      </c>
      <c r="G28" s="21">
        <f t="shared" ref="G28" si="1">ROUND(E28*F28*B28/1000,2)</f>
        <v>0.3</v>
      </c>
      <c r="H28" s="3" t="s">
        <v>42</v>
      </c>
    </row>
    <row r="29" spans="1:9" ht="11.25" customHeight="1" x14ac:dyDescent="0.2">
      <c r="A29" s="6" t="s">
        <v>44</v>
      </c>
      <c r="B29" s="7"/>
      <c r="C29" s="7"/>
      <c r="D29" s="7"/>
      <c r="E29" s="7"/>
      <c r="F29" s="39"/>
      <c r="G29" s="7"/>
      <c r="H29" s="8"/>
    </row>
    <row r="30" spans="1:9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21">
        <v>8.6999999999999993</v>
      </c>
      <c r="G30" s="3">
        <v>19.29</v>
      </c>
      <c r="H30" s="3" t="s">
        <v>48</v>
      </c>
    </row>
    <row r="31" spans="1:9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1">
        <v>0</v>
      </c>
      <c r="G31" s="3">
        <v>0</v>
      </c>
      <c r="H31" s="3" t="s">
        <v>50</v>
      </c>
    </row>
    <row r="32" spans="1:9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1052</v>
      </c>
      <c r="F32" s="21">
        <v>1.91</v>
      </c>
      <c r="G32" s="21">
        <f t="shared" ref="G32:G33" si="2">ROUND(E32*F32*B32/1000,2)</f>
        <v>2.0099999999999998</v>
      </c>
      <c r="H32" s="3" t="s">
        <v>25</v>
      </c>
      <c r="I32" s="20"/>
    </row>
    <row r="33" spans="1:9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939</v>
      </c>
      <c r="F33" s="21">
        <v>1.91</v>
      </c>
      <c r="G33" s="21">
        <f t="shared" si="2"/>
        <v>1.79</v>
      </c>
      <c r="H33" s="3" t="s">
        <v>25</v>
      </c>
      <c r="I33" s="20"/>
    </row>
    <row r="34" spans="1:9" ht="11.25" customHeight="1" x14ac:dyDescent="0.2">
      <c r="A34" s="6" t="s">
        <v>53</v>
      </c>
      <c r="B34" s="7"/>
      <c r="C34" s="7"/>
      <c r="D34" s="7"/>
      <c r="E34" s="7"/>
      <c r="F34" s="39"/>
      <c r="G34" s="7"/>
      <c r="H34" s="8"/>
    </row>
    <row r="35" spans="1:9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30</v>
      </c>
      <c r="F35" s="21">
        <v>9.6199999999999992</v>
      </c>
      <c r="G35" s="21">
        <f t="shared" ref="G35:G36" si="3">ROUND(E35*F35*B35/1000,2)</f>
        <v>105.63</v>
      </c>
      <c r="H35" s="3"/>
      <c r="I35" s="20"/>
    </row>
    <row r="36" spans="1:9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77.5</v>
      </c>
      <c r="F36" s="21">
        <v>4.2</v>
      </c>
      <c r="G36" s="21">
        <f t="shared" si="3"/>
        <v>7.81</v>
      </c>
      <c r="H36" s="3"/>
      <c r="I36" s="20"/>
    </row>
    <row r="37" spans="1:9" s="10" customFormat="1" ht="11.25" customHeight="1" x14ac:dyDescent="0.2">
      <c r="A37" s="16" t="s">
        <v>56</v>
      </c>
      <c r="B37" s="17"/>
      <c r="C37" s="17"/>
      <c r="D37" s="17"/>
      <c r="E37" s="17"/>
      <c r="F37" s="8"/>
      <c r="G37" s="29">
        <f>SUM(G6:G36)</f>
        <v>855.24999999999966</v>
      </c>
      <c r="H37" s="29"/>
    </row>
    <row r="38" spans="1:9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9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/>
      <c r="F39" s="3"/>
      <c r="G39" s="44">
        <v>92.43</v>
      </c>
      <c r="H39" s="3" t="s">
        <v>12</v>
      </c>
      <c r="I39" s="20"/>
    </row>
    <row r="40" spans="1:9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9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1.39</v>
      </c>
      <c r="F41" s="40">
        <v>257.08</v>
      </c>
      <c r="G41" s="44">
        <f t="shared" ref="G41" si="4">ROUND(E41*F41*B41/1000,2)</f>
        <v>130.79</v>
      </c>
      <c r="H41" s="3"/>
      <c r="I41" s="20"/>
    </row>
    <row r="42" spans="1:9" s="10" customFormat="1" ht="11.25" customHeight="1" x14ac:dyDescent="0.2">
      <c r="A42" s="16" t="s">
        <v>62</v>
      </c>
      <c r="B42" s="17"/>
      <c r="C42" s="17"/>
      <c r="D42" s="17"/>
      <c r="E42" s="17"/>
      <c r="F42" s="8"/>
      <c r="G42" s="29">
        <f>SUM(G39:G41)</f>
        <v>223.22</v>
      </c>
      <c r="H42" s="29"/>
    </row>
    <row r="43" spans="1:9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9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0.44</v>
      </c>
      <c r="F44" s="3">
        <v>536</v>
      </c>
      <c r="G44" s="44">
        <f t="shared" ref="G44" si="5">ROUND(E44*F44*B44/1000,2)</f>
        <v>86.32</v>
      </c>
      <c r="H44" s="3"/>
    </row>
    <row r="45" spans="1:9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9">
        <f>SUM(G44)</f>
        <v>86.32</v>
      </c>
      <c r="H45" s="29"/>
    </row>
    <row r="46" spans="1:9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9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9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20.78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0.39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47" t="s">
        <v>250</v>
      </c>
      <c r="B64" s="48"/>
      <c r="C64" s="48"/>
      <c r="D64" s="48"/>
      <c r="E64" s="48"/>
      <c r="F64" s="48"/>
      <c r="G64" s="48">
        <f>11.98</f>
        <v>11.98</v>
      </c>
      <c r="H64" s="48"/>
    </row>
    <row r="65" spans="1:8" ht="11.25" customHeight="1" x14ac:dyDescent="0.2">
      <c r="A65" s="6" t="s">
        <v>88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89</v>
      </c>
      <c r="B66" s="3">
        <v>1</v>
      </c>
      <c r="C66" s="3" t="s">
        <v>70</v>
      </c>
      <c r="D66" s="3" t="s">
        <v>47</v>
      </c>
      <c r="E66" s="3">
        <v>0</v>
      </c>
      <c r="F66" s="3">
        <v>0</v>
      </c>
      <c r="G66" s="3">
        <v>0</v>
      </c>
      <c r="H66" s="3" t="s">
        <v>72</v>
      </c>
    </row>
    <row r="67" spans="1:8" ht="11.25" customHeight="1" x14ac:dyDescent="0.2">
      <c r="A67" s="3" t="s">
        <v>90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9.65</v>
      </c>
      <c r="H67" s="3" t="s">
        <v>72</v>
      </c>
    </row>
    <row r="68" spans="1:8" ht="11.25" customHeight="1" x14ac:dyDescent="0.2">
      <c r="A68" s="3" t="s">
        <v>91</v>
      </c>
      <c r="B68" s="3">
        <v>1</v>
      </c>
      <c r="C68" s="3" t="s">
        <v>70</v>
      </c>
      <c r="D68" s="3" t="s">
        <v>71</v>
      </c>
      <c r="E68" s="3">
        <v>0</v>
      </c>
      <c r="F68" s="3">
        <v>0</v>
      </c>
      <c r="G68" s="3">
        <v>8.73</v>
      </c>
      <c r="H68" s="3" t="s">
        <v>72</v>
      </c>
    </row>
    <row r="69" spans="1:8" ht="11.25" customHeight="1" x14ac:dyDescent="0.2">
      <c r="A69" s="6" t="s">
        <v>92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93</v>
      </c>
      <c r="B70" s="3">
        <v>2</v>
      </c>
      <c r="C70" s="3" t="s">
        <v>70</v>
      </c>
      <c r="D70" s="3" t="s">
        <v>71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95</v>
      </c>
      <c r="B71" s="3">
        <v>2</v>
      </c>
      <c r="C71" s="3" t="s">
        <v>70</v>
      </c>
      <c r="D71" s="3" t="s">
        <v>47</v>
      </c>
      <c r="E71" s="3">
        <v>0</v>
      </c>
      <c r="F71" s="3">
        <v>0</v>
      </c>
      <c r="G71" s="3">
        <v>0</v>
      </c>
      <c r="H71" s="3" t="s">
        <v>94</v>
      </c>
    </row>
    <row r="72" spans="1:8" ht="11.25" customHeight="1" x14ac:dyDescent="0.2">
      <c r="A72" s="3" t="s">
        <v>96</v>
      </c>
      <c r="B72" s="3">
        <v>1</v>
      </c>
      <c r="C72" s="3" t="s">
        <v>70</v>
      </c>
      <c r="D72" s="3" t="s">
        <v>41</v>
      </c>
      <c r="E72" s="3">
        <v>0</v>
      </c>
      <c r="F72" s="3">
        <v>0</v>
      </c>
      <c r="G72" s="3">
        <v>0</v>
      </c>
      <c r="H72" s="3" t="s">
        <v>72</v>
      </c>
    </row>
    <row r="73" spans="1:8" ht="11.25" customHeight="1" x14ac:dyDescent="0.2">
      <c r="A73" s="3" t="s">
        <v>97</v>
      </c>
      <c r="B73" s="3">
        <v>1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98</v>
      </c>
      <c r="B74" s="3">
        <v>0</v>
      </c>
      <c r="C74" s="3" t="s">
        <v>81</v>
      </c>
      <c r="D74" s="3" t="s">
        <v>19</v>
      </c>
      <c r="E74" s="3">
        <v>0</v>
      </c>
      <c r="F74" s="3">
        <v>0</v>
      </c>
      <c r="G74" s="3">
        <v>0</v>
      </c>
      <c r="H74" s="3" t="s">
        <v>81</v>
      </c>
    </row>
    <row r="75" spans="1:8" ht="11.25" customHeight="1" x14ac:dyDescent="0.2">
      <c r="A75" s="3" t="s">
        <v>99</v>
      </c>
      <c r="B75" s="3">
        <v>1</v>
      </c>
      <c r="C75" s="3" t="s">
        <v>70</v>
      </c>
      <c r="D75" s="3" t="s">
        <v>19</v>
      </c>
      <c r="E75" s="3">
        <v>0</v>
      </c>
      <c r="F75" s="3">
        <v>0</v>
      </c>
      <c r="G75" s="3">
        <v>4.59</v>
      </c>
      <c r="H75" s="3" t="s">
        <v>72</v>
      </c>
    </row>
    <row r="76" spans="1:8" ht="11.25" customHeight="1" x14ac:dyDescent="0.2">
      <c r="A76" s="3" t="s">
        <v>100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18.38</v>
      </c>
      <c r="H76" s="3" t="s">
        <v>72</v>
      </c>
    </row>
    <row r="77" spans="1:8" ht="11.25" customHeight="1" x14ac:dyDescent="0.2">
      <c r="A77" s="3" t="s">
        <v>101</v>
      </c>
      <c r="B77" s="3">
        <v>1</v>
      </c>
      <c r="C77" s="3" t="s">
        <v>81</v>
      </c>
      <c r="D77" s="3" t="s">
        <v>71</v>
      </c>
      <c r="E77" s="3">
        <v>0</v>
      </c>
      <c r="F77" s="3">
        <v>0</v>
      </c>
      <c r="G77" s="3">
        <v>0</v>
      </c>
      <c r="H77" s="3" t="s">
        <v>81</v>
      </c>
    </row>
    <row r="78" spans="1:8" ht="11.25" customHeight="1" x14ac:dyDescent="0.2">
      <c r="A78" s="3" t="s">
        <v>102</v>
      </c>
      <c r="B78" s="3">
        <v>1</v>
      </c>
      <c r="C78" s="3" t="s">
        <v>70</v>
      </c>
      <c r="D78" s="3" t="s">
        <v>71</v>
      </c>
      <c r="E78" s="3">
        <v>0</v>
      </c>
      <c r="F78" s="3">
        <v>0</v>
      </c>
      <c r="G78" s="3">
        <v>0</v>
      </c>
      <c r="H78" s="3" t="s">
        <v>72</v>
      </c>
    </row>
    <row r="79" spans="1:8" ht="11.25" customHeight="1" x14ac:dyDescent="0.2">
      <c r="A79" s="6" t="s">
        <v>103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104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4.41</v>
      </c>
      <c r="H80" s="3" t="s">
        <v>81</v>
      </c>
    </row>
    <row r="81" spans="1:8" ht="11.25" customHeight="1" x14ac:dyDescent="0.2">
      <c r="A81" s="3" t="s">
        <v>105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106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4.78</v>
      </c>
      <c r="H82" s="3" t="s">
        <v>81</v>
      </c>
    </row>
    <row r="83" spans="1:8" ht="11.25" customHeight="1" x14ac:dyDescent="0.2">
      <c r="A83" s="3" t="s">
        <v>107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3" t="s">
        <v>108</v>
      </c>
      <c r="B84" s="3">
        <v>1</v>
      </c>
      <c r="C84" s="3" t="s">
        <v>81</v>
      </c>
      <c r="D84" s="3" t="s">
        <v>19</v>
      </c>
      <c r="E84" s="3">
        <v>0</v>
      </c>
      <c r="F84" s="3">
        <v>0</v>
      </c>
      <c r="G84" s="3">
        <v>0</v>
      </c>
      <c r="H84" s="3" t="s">
        <v>81</v>
      </c>
    </row>
    <row r="85" spans="1:8" ht="11.25" customHeight="1" x14ac:dyDescent="0.2">
      <c r="A85" s="6" t="s">
        <v>109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110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18.38</v>
      </c>
      <c r="H86" s="3" t="s">
        <v>72</v>
      </c>
    </row>
    <row r="87" spans="1:8" ht="11.25" customHeight="1" x14ac:dyDescent="0.2">
      <c r="A87" s="3" t="s">
        <v>111</v>
      </c>
      <c r="B87" s="3">
        <v>1</v>
      </c>
      <c r="C87" s="3" t="s">
        <v>70</v>
      </c>
      <c r="D87" s="3" t="s">
        <v>71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112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113</v>
      </c>
      <c r="B89" s="3">
        <v>1</v>
      </c>
      <c r="C89" s="3" t="s">
        <v>70</v>
      </c>
      <c r="D89" s="3" t="s">
        <v>19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114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115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116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117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118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26.65</v>
      </c>
      <c r="H94" s="3" t="s">
        <v>72</v>
      </c>
    </row>
    <row r="95" spans="1:8" ht="11.25" customHeight="1" x14ac:dyDescent="0.2">
      <c r="A95" s="3" t="s">
        <v>119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120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121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28.49</v>
      </c>
      <c r="H97" s="3" t="s">
        <v>72</v>
      </c>
    </row>
    <row r="98" spans="1:8" ht="11.25" customHeight="1" x14ac:dyDescent="0.2">
      <c r="A98" s="3" t="s">
        <v>122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3" t="s">
        <v>123</v>
      </c>
      <c r="B99" s="3">
        <v>1</v>
      </c>
      <c r="C99" s="3" t="s">
        <v>70</v>
      </c>
      <c r="D99" s="3" t="s">
        <v>71</v>
      </c>
      <c r="E99" s="3">
        <v>0</v>
      </c>
      <c r="F99" s="3">
        <v>0</v>
      </c>
      <c r="G99" s="3">
        <v>0</v>
      </c>
      <c r="H99" s="3" t="s">
        <v>72</v>
      </c>
    </row>
    <row r="100" spans="1:8" ht="11.25" customHeight="1" x14ac:dyDescent="0.2">
      <c r="A100" s="6" t="s">
        <v>124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3" t="s">
        <v>125</v>
      </c>
      <c r="B101" s="3">
        <v>0</v>
      </c>
      <c r="C101" s="3" t="s">
        <v>126</v>
      </c>
      <c r="D101" s="3" t="s">
        <v>47</v>
      </c>
      <c r="E101" s="3">
        <v>0</v>
      </c>
      <c r="F101" s="3">
        <v>0</v>
      </c>
      <c r="G101" s="3">
        <v>4.87</v>
      </c>
      <c r="H101" s="3" t="s">
        <v>126</v>
      </c>
    </row>
    <row r="102" spans="1:8" ht="11.25" customHeight="1" x14ac:dyDescent="0.2">
      <c r="A102" s="3" t="s">
        <v>127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4.32</v>
      </c>
      <c r="H102" s="3" t="s">
        <v>126</v>
      </c>
    </row>
    <row r="103" spans="1:8" ht="11.25" customHeight="1" x14ac:dyDescent="0.2">
      <c r="A103" s="3" t="s">
        <v>128</v>
      </c>
      <c r="B103" s="3">
        <v>0</v>
      </c>
      <c r="C103" s="3" t="s">
        <v>126</v>
      </c>
      <c r="D103" s="3" t="s">
        <v>41</v>
      </c>
      <c r="E103" s="3">
        <v>0</v>
      </c>
      <c r="F103" s="3">
        <v>0</v>
      </c>
      <c r="G103" s="3">
        <v>9.19</v>
      </c>
      <c r="H103" s="3" t="s">
        <v>126</v>
      </c>
    </row>
    <row r="104" spans="1:8" ht="11.25" customHeight="1" x14ac:dyDescent="0.2">
      <c r="A104" s="3" t="s">
        <v>129</v>
      </c>
      <c r="B104" s="3">
        <v>1</v>
      </c>
      <c r="C104" s="3" t="s">
        <v>81</v>
      </c>
      <c r="D104" s="3" t="s">
        <v>19</v>
      </c>
      <c r="E104" s="3">
        <v>0</v>
      </c>
      <c r="F104" s="3">
        <v>0</v>
      </c>
      <c r="G104" s="3">
        <v>0</v>
      </c>
      <c r="H104" s="3" t="s">
        <v>81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3" t="s">
        <v>130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133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f>71.19-50</f>
        <v>21.189999999999998</v>
      </c>
      <c r="H108" s="3"/>
    </row>
    <row r="109" spans="1:8" ht="11.25" customHeight="1" x14ac:dyDescent="0.2">
      <c r="A109" s="3" t="s">
        <v>134</v>
      </c>
      <c r="B109" s="3">
        <v>0</v>
      </c>
      <c r="C109" s="3" t="s">
        <v>131</v>
      </c>
      <c r="D109" s="3" t="s">
        <v>47</v>
      </c>
      <c r="E109" s="3">
        <v>0</v>
      </c>
      <c r="F109" s="3">
        <v>0</v>
      </c>
      <c r="G109" s="3">
        <v>25.95</v>
      </c>
      <c r="H109" s="3"/>
    </row>
    <row r="110" spans="1:8" s="10" customFormat="1" ht="11.25" customHeight="1" x14ac:dyDescent="0.2">
      <c r="A110" s="16" t="s">
        <v>135</v>
      </c>
      <c r="B110" s="17"/>
      <c r="C110" s="17"/>
      <c r="D110" s="17"/>
      <c r="E110" s="17"/>
      <c r="F110" s="18"/>
      <c r="G110" s="29">
        <f>SUM(G49:G109)</f>
        <v>222.73</v>
      </c>
      <c r="H110" s="29"/>
    </row>
    <row r="111" spans="1:8" ht="11.25" customHeight="1" x14ac:dyDescent="0.2">
      <c r="A111" s="6" t="s">
        <v>103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3" t="s">
        <v>137</v>
      </c>
      <c r="B113" s="3">
        <v>1</v>
      </c>
      <c r="C113" s="3" t="s">
        <v>81</v>
      </c>
      <c r="D113" s="3" t="s">
        <v>41</v>
      </c>
      <c r="E113" s="3">
        <v>0</v>
      </c>
      <c r="F113" s="3">
        <v>0</v>
      </c>
      <c r="G113" s="3">
        <v>0</v>
      </c>
      <c r="H113" s="3" t="s">
        <v>81</v>
      </c>
    </row>
    <row r="114" spans="1:11" ht="11.25" customHeight="1" x14ac:dyDescent="0.2">
      <c r="A114" s="3" t="s">
        <v>138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11" ht="11.25" customHeight="1" x14ac:dyDescent="0.2">
      <c r="A115" s="3" t="s">
        <v>139</v>
      </c>
      <c r="B115" s="3">
        <v>1</v>
      </c>
      <c r="C115" s="3" t="s">
        <v>81</v>
      </c>
      <c r="D115" s="3" t="s">
        <v>19</v>
      </c>
      <c r="E115" s="3">
        <v>0</v>
      </c>
      <c r="F115" s="3">
        <v>0</v>
      </c>
      <c r="G115" s="3">
        <v>0</v>
      </c>
      <c r="H115" s="3" t="s">
        <v>81</v>
      </c>
    </row>
    <row r="116" spans="1:11" ht="11.25" customHeight="1" x14ac:dyDescent="0.2">
      <c r="A116" s="3" t="s">
        <v>140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45.95</v>
      </c>
      <c r="H116" s="3" t="s">
        <v>126</v>
      </c>
    </row>
    <row r="117" spans="1:11" ht="11.25" customHeight="1" x14ac:dyDescent="0.2">
      <c r="A117" s="3" t="s">
        <v>141</v>
      </c>
      <c r="B117" s="3">
        <v>0</v>
      </c>
      <c r="C117" s="3" t="s">
        <v>126</v>
      </c>
      <c r="D117" s="3" t="s">
        <v>71</v>
      </c>
      <c r="E117" s="3">
        <v>0</v>
      </c>
      <c r="F117" s="3">
        <v>0</v>
      </c>
      <c r="G117" s="3">
        <v>36.76</v>
      </c>
      <c r="H117" s="3" t="s">
        <v>126</v>
      </c>
    </row>
    <row r="118" spans="1:11" ht="11.25" customHeight="1" x14ac:dyDescent="0.2">
      <c r="A118" s="3" t="s">
        <v>142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4.59</v>
      </c>
      <c r="H118" s="3" t="s">
        <v>126</v>
      </c>
    </row>
    <row r="119" spans="1:11" ht="11.25" customHeight="1" x14ac:dyDescent="0.2">
      <c r="A119" s="3" t="s">
        <v>143</v>
      </c>
      <c r="B119" s="3">
        <v>0</v>
      </c>
      <c r="C119" s="3" t="s">
        <v>126</v>
      </c>
      <c r="D119" s="3" t="s">
        <v>41</v>
      </c>
      <c r="E119" s="3">
        <v>0</v>
      </c>
      <c r="F119" s="3">
        <v>0</v>
      </c>
      <c r="G119" s="3">
        <v>0</v>
      </c>
      <c r="H119" s="3" t="s">
        <v>126</v>
      </c>
    </row>
    <row r="120" spans="1:11" ht="11.25" customHeight="1" x14ac:dyDescent="0.2">
      <c r="A120" s="3" t="s">
        <v>144</v>
      </c>
      <c r="B120" s="3">
        <v>0</v>
      </c>
      <c r="C120" s="3" t="s">
        <v>126</v>
      </c>
      <c r="D120" s="3" t="s">
        <v>19</v>
      </c>
      <c r="E120" s="3">
        <v>0</v>
      </c>
      <c r="F120" s="3">
        <v>0</v>
      </c>
      <c r="G120" s="3">
        <v>0</v>
      </c>
      <c r="H120" s="3" t="s">
        <v>126</v>
      </c>
    </row>
    <row r="121" spans="1:11" ht="11.25" customHeight="1" x14ac:dyDescent="0.2">
      <c r="A121" s="3" t="s">
        <v>145</v>
      </c>
      <c r="B121" s="3">
        <v>1</v>
      </c>
      <c r="C121" s="3" t="s">
        <v>126</v>
      </c>
      <c r="D121" s="3" t="s">
        <v>71</v>
      </c>
      <c r="E121" s="3">
        <v>1000</v>
      </c>
      <c r="F121" s="3">
        <v>30.31</v>
      </c>
      <c r="G121" s="43">
        <v>30.31</v>
      </c>
      <c r="H121" s="3" t="s">
        <v>126</v>
      </c>
    </row>
    <row r="122" spans="1:11" ht="11.25" customHeight="1" x14ac:dyDescent="0.2">
      <c r="A122" s="3" t="s">
        <v>146</v>
      </c>
      <c r="B122" s="3">
        <v>0</v>
      </c>
      <c r="C122" s="3" t="s">
        <v>126</v>
      </c>
      <c r="D122" s="3" t="s">
        <v>71</v>
      </c>
      <c r="E122" s="3">
        <v>0</v>
      </c>
      <c r="F122" s="3">
        <v>0</v>
      </c>
      <c r="G122" s="3">
        <v>31.89</v>
      </c>
      <c r="H122" s="3" t="s">
        <v>126</v>
      </c>
    </row>
    <row r="123" spans="1:11" ht="11.25" customHeight="1" x14ac:dyDescent="0.2">
      <c r="A123" s="3" t="s">
        <v>147</v>
      </c>
      <c r="B123" s="3">
        <v>1</v>
      </c>
      <c r="C123" s="3" t="s">
        <v>81</v>
      </c>
      <c r="D123" s="3" t="s">
        <v>19</v>
      </c>
      <c r="E123" s="3">
        <v>0</v>
      </c>
      <c r="F123" s="3">
        <v>0</v>
      </c>
      <c r="G123" s="3">
        <v>4.78</v>
      </c>
      <c r="H123" s="3" t="s">
        <v>81</v>
      </c>
    </row>
    <row r="124" spans="1:11" ht="11.25" customHeight="1" x14ac:dyDescent="0.2">
      <c r="A124" s="3" t="s">
        <v>148</v>
      </c>
      <c r="B124" s="3">
        <v>2</v>
      </c>
      <c r="C124" s="3" t="s">
        <v>131</v>
      </c>
      <c r="D124" s="3" t="s">
        <v>41</v>
      </c>
      <c r="E124" s="3">
        <v>0</v>
      </c>
      <c r="F124" s="3">
        <v>0</v>
      </c>
      <c r="G124" s="3">
        <v>4.41</v>
      </c>
      <c r="H124" s="3"/>
    </row>
    <row r="125" spans="1:11" ht="11.25" customHeight="1" x14ac:dyDescent="0.2">
      <c r="A125" s="3" t="s">
        <v>149</v>
      </c>
      <c r="B125" s="3">
        <v>0</v>
      </c>
      <c r="C125" s="3" t="s">
        <v>126</v>
      </c>
      <c r="D125" s="3" t="s">
        <v>19</v>
      </c>
      <c r="E125" s="3">
        <v>0</v>
      </c>
      <c r="F125" s="3">
        <v>0</v>
      </c>
      <c r="G125" s="43">
        <v>11.26</v>
      </c>
      <c r="H125" s="3" t="s">
        <v>126</v>
      </c>
    </row>
    <row r="126" spans="1:11" ht="11.25" customHeight="1" x14ac:dyDescent="0.2">
      <c r="A126" s="3" t="s">
        <v>150</v>
      </c>
      <c r="B126" s="3">
        <v>1</v>
      </c>
      <c r="C126" s="3" t="s">
        <v>10</v>
      </c>
      <c r="D126" s="3" t="s">
        <v>71</v>
      </c>
      <c r="E126" s="3">
        <v>1000</v>
      </c>
      <c r="F126" s="3">
        <f>G126</f>
        <v>56.31</v>
      </c>
      <c r="G126" s="43">
        <v>56.31</v>
      </c>
      <c r="H126" s="3"/>
      <c r="I126" s="4">
        <v>0.66600000000000004</v>
      </c>
      <c r="J126" s="26">
        <f>K126*I126</f>
        <v>56.310299999999998</v>
      </c>
      <c r="K126" s="4">
        <v>84.55</v>
      </c>
    </row>
    <row r="127" spans="1:11" ht="11.25" customHeight="1" x14ac:dyDescent="0.2">
      <c r="A127" s="3" t="s">
        <v>151</v>
      </c>
      <c r="B127" s="3">
        <v>1</v>
      </c>
      <c r="C127" s="3" t="s">
        <v>10</v>
      </c>
      <c r="D127" s="3" t="s">
        <v>71</v>
      </c>
      <c r="E127" s="3">
        <v>1000</v>
      </c>
      <c r="F127" s="21">
        <f t="shared" ref="F127:F128" si="6">G127</f>
        <v>7.1</v>
      </c>
      <c r="G127" s="44">
        <v>7.1</v>
      </c>
      <c r="H127" s="45">
        <f>G127+G128</f>
        <v>28.240000000000002</v>
      </c>
      <c r="I127" s="4">
        <v>8.4000000000000005E-2</v>
      </c>
      <c r="J127" s="26">
        <f>K126*I127</f>
        <v>7.1021999999999998</v>
      </c>
    </row>
    <row r="128" spans="1:11" ht="11.25" customHeight="1" x14ac:dyDescent="0.2">
      <c r="A128" s="3" t="s">
        <v>152</v>
      </c>
      <c r="B128" s="3">
        <v>1</v>
      </c>
      <c r="C128" s="3" t="s">
        <v>10</v>
      </c>
      <c r="D128" s="3" t="s">
        <v>71</v>
      </c>
      <c r="E128" s="3">
        <v>1000</v>
      </c>
      <c r="F128" s="3">
        <f t="shared" si="6"/>
        <v>21.14</v>
      </c>
      <c r="G128" s="43">
        <v>21.14</v>
      </c>
      <c r="H128" s="46"/>
      <c r="I128" s="4">
        <v>0.25</v>
      </c>
      <c r="J128" s="26">
        <f>K126*I128</f>
        <v>21.137499999999999</v>
      </c>
    </row>
    <row r="129" spans="1:10" ht="11.25" customHeight="1" x14ac:dyDescent="0.2">
      <c r="A129" s="3" t="s">
        <v>153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4.87</v>
      </c>
      <c r="H129" s="3" t="s">
        <v>126</v>
      </c>
      <c r="J129" s="4">
        <f>SUM(J126:J128)</f>
        <v>84.55</v>
      </c>
    </row>
    <row r="130" spans="1:10" ht="11.25" customHeight="1" x14ac:dyDescent="0.2">
      <c r="A130" s="3" t="s">
        <v>154</v>
      </c>
      <c r="B130" s="3">
        <v>0</v>
      </c>
      <c r="C130" s="3" t="s">
        <v>126</v>
      </c>
      <c r="D130" s="3" t="s">
        <v>19</v>
      </c>
      <c r="E130" s="3">
        <v>0</v>
      </c>
      <c r="F130" s="3">
        <v>0</v>
      </c>
      <c r="G130" s="3">
        <v>0</v>
      </c>
      <c r="H130" s="3" t="s">
        <v>126</v>
      </c>
    </row>
    <row r="131" spans="1:10" ht="11.25" customHeight="1" x14ac:dyDescent="0.2">
      <c r="A131" s="3" t="s">
        <v>155</v>
      </c>
      <c r="B131" s="3">
        <v>0</v>
      </c>
      <c r="C131" s="3" t="s">
        <v>156</v>
      </c>
      <c r="D131" s="3" t="s">
        <v>19</v>
      </c>
      <c r="E131" s="3">
        <v>0</v>
      </c>
      <c r="F131" s="3">
        <v>0</v>
      </c>
      <c r="G131" s="3">
        <v>0</v>
      </c>
      <c r="H131" s="3" t="s">
        <v>156</v>
      </c>
    </row>
    <row r="132" spans="1:10" ht="11.25" customHeight="1" x14ac:dyDescent="0.2">
      <c r="A132" s="3" t="s">
        <v>157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64.319999999999993</v>
      </c>
      <c r="H132" s="3" t="s">
        <v>126</v>
      </c>
    </row>
    <row r="133" spans="1:10" ht="11.25" customHeight="1" x14ac:dyDescent="0.2">
      <c r="A133" s="3" t="s">
        <v>158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45.03</v>
      </c>
      <c r="H133" s="3" t="s">
        <v>126</v>
      </c>
    </row>
    <row r="134" spans="1:10" ht="11.25" customHeight="1" x14ac:dyDescent="0.2">
      <c r="A134" s="3" t="s">
        <v>159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55.13</v>
      </c>
      <c r="H134" s="3" t="s">
        <v>126</v>
      </c>
    </row>
    <row r="135" spans="1:10" ht="11.25" customHeight="1" x14ac:dyDescent="0.2">
      <c r="A135" s="3" t="s">
        <v>160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46.86</v>
      </c>
      <c r="H135" s="3" t="s">
        <v>126</v>
      </c>
    </row>
    <row r="136" spans="1:10" ht="11.25" customHeight="1" x14ac:dyDescent="0.2">
      <c r="A136" s="3" t="s">
        <v>161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27.57</v>
      </c>
      <c r="H136" s="3" t="s">
        <v>126</v>
      </c>
    </row>
    <row r="137" spans="1:10" ht="11.25" customHeight="1" x14ac:dyDescent="0.2">
      <c r="A137" s="3" t="s">
        <v>162</v>
      </c>
      <c r="B137" s="3">
        <v>0</v>
      </c>
      <c r="C137" s="3" t="s">
        <v>126</v>
      </c>
      <c r="D137" s="3" t="s">
        <v>71</v>
      </c>
      <c r="E137" s="3">
        <v>0</v>
      </c>
      <c r="F137" s="3">
        <v>0</v>
      </c>
      <c r="G137" s="3">
        <v>8.27</v>
      </c>
      <c r="H137" s="3" t="s">
        <v>126</v>
      </c>
    </row>
    <row r="138" spans="1:10" ht="11.25" customHeight="1" x14ac:dyDescent="0.2">
      <c r="A138" s="49" t="s">
        <v>251</v>
      </c>
      <c r="B138" s="49"/>
      <c r="C138" s="49"/>
      <c r="D138" s="49"/>
      <c r="E138" s="49"/>
      <c r="F138" s="49"/>
      <c r="G138" s="49">
        <v>40.46</v>
      </c>
      <c r="H138" s="49"/>
    </row>
    <row r="139" spans="1:10" ht="11.25" customHeight="1" x14ac:dyDescent="0.2">
      <c r="A139" s="3" t="s">
        <v>163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10.11</v>
      </c>
      <c r="H139" s="3"/>
    </row>
    <row r="140" spans="1:10" ht="11.25" customHeight="1" x14ac:dyDescent="0.2">
      <c r="A140" s="3" t="s">
        <v>164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43">
        <v>21.75</v>
      </c>
      <c r="H140" s="3"/>
    </row>
    <row r="141" spans="1:10" ht="11.25" customHeight="1" x14ac:dyDescent="0.2">
      <c r="A141" s="3" t="s">
        <v>165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10" ht="11.25" customHeight="1" x14ac:dyDescent="0.2">
      <c r="A142" s="3" t="s">
        <v>166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10" ht="11.25" customHeight="1" x14ac:dyDescent="0.2">
      <c r="A143" s="3" t="s">
        <v>167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10" ht="11.25" customHeight="1" x14ac:dyDescent="0.2">
      <c r="A144" s="3" t="s">
        <v>168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169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170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43">
        <v>4.04</v>
      </c>
      <c r="H146" s="3"/>
      <c r="I146" s="4">
        <v>1010.61</v>
      </c>
      <c r="J146" s="41">
        <v>4</v>
      </c>
      <c r="K146" s="4">
        <f>I146*J146/1000</f>
        <v>4.04244</v>
      </c>
    </row>
    <row r="147" spans="1:11" ht="11.25" customHeight="1" x14ac:dyDescent="0.2">
      <c r="A147" s="3" t="s">
        <v>171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172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173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174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175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176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177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0</v>
      </c>
      <c r="H153" s="43"/>
    </row>
    <row r="154" spans="1:11" ht="11.25" customHeight="1" x14ac:dyDescent="0.2">
      <c r="A154" s="3" t="s">
        <v>178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27.57</v>
      </c>
      <c r="H154" s="3"/>
    </row>
    <row r="155" spans="1:11" ht="11.25" customHeight="1" x14ac:dyDescent="0.2">
      <c r="A155" s="3" t="s">
        <v>179</v>
      </c>
      <c r="B155" s="3">
        <v>0</v>
      </c>
      <c r="C155" s="3" t="s">
        <v>131</v>
      </c>
      <c r="D155" s="3" t="s">
        <v>47</v>
      </c>
      <c r="E155" s="3">
        <v>0</v>
      </c>
      <c r="F155" s="3">
        <v>0</v>
      </c>
      <c r="G155" s="3">
        <v>4.59</v>
      </c>
      <c r="H155" s="3"/>
    </row>
    <row r="156" spans="1:11" s="10" customFormat="1" ht="11.25" customHeight="1" x14ac:dyDescent="0.2">
      <c r="A156" s="16" t="s">
        <v>180</v>
      </c>
      <c r="B156" s="17"/>
      <c r="C156" s="17"/>
      <c r="D156" s="17"/>
      <c r="E156" s="17"/>
      <c r="F156" s="18"/>
      <c r="G156" s="29">
        <f>SUM(G113:G155)</f>
        <v>615.07000000000005</v>
      </c>
      <c r="H156" s="29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3" t="s">
        <v>182</v>
      </c>
      <c r="B158" s="3">
        <v>366</v>
      </c>
      <c r="C158" s="3" t="s">
        <v>10</v>
      </c>
      <c r="D158" s="3" t="s">
        <v>19</v>
      </c>
      <c r="E158" s="3">
        <v>6</v>
      </c>
      <c r="F158" s="3">
        <v>210.3</v>
      </c>
      <c r="G158" s="44">
        <f t="shared" ref="G158" si="7">ROUND(E158*F158*B158/1000,2)</f>
        <v>461.82</v>
      </c>
      <c r="H158" s="3" t="s">
        <v>156</v>
      </c>
    </row>
    <row r="159" spans="1:11" s="10" customFormat="1" ht="11.25" customHeight="1" x14ac:dyDescent="0.2">
      <c r="A159" s="16" t="s">
        <v>183</v>
      </c>
      <c r="B159" s="17"/>
      <c r="C159" s="17"/>
      <c r="D159" s="17"/>
      <c r="E159" s="17"/>
      <c r="F159" s="18"/>
      <c r="G159" s="29">
        <f>SUM(G158)</f>
        <v>461.82</v>
      </c>
      <c r="H159" s="29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3" t="s">
        <v>185</v>
      </c>
      <c r="B161" s="3">
        <v>2</v>
      </c>
      <c r="C161" s="3" t="s">
        <v>131</v>
      </c>
      <c r="D161" s="3" t="s">
        <v>71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186</v>
      </c>
      <c r="B162" s="3">
        <v>12</v>
      </c>
      <c r="C162" s="3" t="s">
        <v>10</v>
      </c>
      <c r="D162" s="3" t="s">
        <v>71</v>
      </c>
      <c r="E162" s="3">
        <v>3</v>
      </c>
      <c r="F162" s="3">
        <v>10216.19</v>
      </c>
      <c r="G162" s="44">
        <f t="shared" ref="G162" si="8">ROUND(E162*F162*B162/1000,2)</f>
        <v>367.78</v>
      </c>
      <c r="H162" s="3" t="s">
        <v>23</v>
      </c>
    </row>
    <row r="163" spans="1:8" ht="11.25" customHeight="1" x14ac:dyDescent="0.2">
      <c r="A163" s="3" t="s">
        <v>187</v>
      </c>
      <c r="B163" s="3">
        <v>5</v>
      </c>
      <c r="C163" s="3" t="s">
        <v>40</v>
      </c>
      <c r="D163" s="3" t="s">
        <v>71</v>
      </c>
      <c r="E163" s="3">
        <v>0</v>
      </c>
      <c r="F163" s="3">
        <v>0</v>
      </c>
      <c r="G163" s="3">
        <v>0</v>
      </c>
      <c r="H163" s="3" t="s">
        <v>42</v>
      </c>
    </row>
    <row r="164" spans="1:8" s="10" customFormat="1" ht="11.25" customHeight="1" x14ac:dyDescent="0.2">
      <c r="A164" s="16" t="s">
        <v>188</v>
      </c>
      <c r="B164" s="17"/>
      <c r="C164" s="17"/>
      <c r="D164" s="17"/>
      <c r="E164" s="17"/>
      <c r="F164" s="18"/>
      <c r="G164" s="29">
        <f>SUM(G161:G163)</f>
        <v>367.78</v>
      </c>
      <c r="H164" s="29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3" t="s">
        <v>190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43">
        <v>16.420000000000002</v>
      </c>
      <c r="H166" s="3"/>
    </row>
    <row r="167" spans="1:8" ht="11.25" customHeight="1" x14ac:dyDescent="0.2">
      <c r="A167" s="3" t="s">
        <v>191</v>
      </c>
      <c r="B167" s="3">
        <v>2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192</v>
      </c>
      <c r="B168" s="3">
        <v>1</v>
      </c>
      <c r="C168" s="3" t="s">
        <v>131</v>
      </c>
      <c r="D168" s="3" t="s">
        <v>71</v>
      </c>
      <c r="E168" s="3">
        <v>0</v>
      </c>
      <c r="F168" s="3">
        <v>0</v>
      </c>
      <c r="G168" s="3">
        <v>0</v>
      </c>
      <c r="H168" s="3"/>
    </row>
    <row r="169" spans="1:8" s="10" customFormat="1" ht="11.25" customHeight="1" x14ac:dyDescent="0.2">
      <c r="A169" s="16" t="s">
        <v>193</v>
      </c>
      <c r="B169" s="17"/>
      <c r="C169" s="17"/>
      <c r="D169" s="17"/>
      <c r="E169" s="17"/>
      <c r="F169" s="18"/>
      <c r="G169" s="29">
        <f>SUM(G166:G168)</f>
        <v>16.420000000000002</v>
      </c>
      <c r="H169" s="29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3" t="s">
        <v>195</v>
      </c>
      <c r="B171" s="3">
        <v>1</v>
      </c>
      <c r="C171" s="3" t="s">
        <v>10</v>
      </c>
      <c r="D171" s="3" t="s">
        <v>71</v>
      </c>
      <c r="E171" s="3">
        <v>0</v>
      </c>
      <c r="F171" s="3">
        <v>0</v>
      </c>
      <c r="G171" s="3">
        <v>0</v>
      </c>
      <c r="H171" s="3" t="s">
        <v>25</v>
      </c>
    </row>
    <row r="172" spans="1:8" ht="11.25" customHeight="1" x14ac:dyDescent="0.2">
      <c r="A172" s="3" t="s">
        <v>196</v>
      </c>
      <c r="B172" s="3">
        <v>1</v>
      </c>
      <c r="C172" s="3" t="s">
        <v>131</v>
      </c>
      <c r="D172" s="3" t="s">
        <v>71</v>
      </c>
      <c r="E172" s="3">
        <v>0</v>
      </c>
      <c r="F172" s="3">
        <v>0</v>
      </c>
      <c r="G172" s="3">
        <v>0</v>
      </c>
      <c r="H172" s="3"/>
    </row>
    <row r="173" spans="1:8" s="10" customFormat="1" ht="11.25" customHeight="1" x14ac:dyDescent="0.2">
      <c r="A173" s="16" t="s">
        <v>197</v>
      </c>
      <c r="B173" s="17"/>
      <c r="C173" s="17"/>
      <c r="D173" s="17"/>
      <c r="E173" s="17"/>
      <c r="F173" s="18"/>
      <c r="G173" s="29">
        <f>SUM(G171:G172)</f>
        <v>0</v>
      </c>
      <c r="H173" s="29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3" t="s">
        <v>199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43">
        <v>39.76</v>
      </c>
      <c r="H175" s="3" t="s">
        <v>200</v>
      </c>
    </row>
    <row r="176" spans="1:8" ht="11.25" customHeight="1" x14ac:dyDescent="0.2">
      <c r="A176" s="3" t="s">
        <v>201</v>
      </c>
      <c r="B176" s="3">
        <v>0</v>
      </c>
      <c r="C176" s="3" t="s">
        <v>200</v>
      </c>
      <c r="D176" s="3" t="s">
        <v>71</v>
      </c>
      <c r="E176" s="3">
        <v>0</v>
      </c>
      <c r="F176" s="3">
        <v>0</v>
      </c>
      <c r="G176" s="3">
        <v>29.85</v>
      </c>
      <c r="H176" s="3" t="s">
        <v>200</v>
      </c>
    </row>
    <row r="177" spans="1:8" s="10" customFormat="1" ht="11.25" customHeight="1" x14ac:dyDescent="0.2">
      <c r="A177" s="16" t="s">
        <v>202</v>
      </c>
      <c r="B177" s="17"/>
      <c r="C177" s="17"/>
      <c r="D177" s="17"/>
      <c r="E177" s="17"/>
      <c r="F177" s="18"/>
      <c r="G177" s="29">
        <f>SUM(G175:G176)</f>
        <v>69.61</v>
      </c>
      <c r="H177" s="29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3" t="s">
        <v>204</v>
      </c>
      <c r="B179" s="3">
        <v>0</v>
      </c>
      <c r="C179" s="3" t="s">
        <v>131</v>
      </c>
      <c r="D179" s="3"/>
      <c r="E179" s="3">
        <v>0</v>
      </c>
      <c r="F179" s="3">
        <v>0</v>
      </c>
      <c r="G179" s="43">
        <v>187.03</v>
      </c>
      <c r="H179" s="3"/>
    </row>
    <row r="180" spans="1:8" s="10" customFormat="1" ht="11.25" customHeight="1" x14ac:dyDescent="0.2">
      <c r="A180" s="16" t="s">
        <v>205</v>
      </c>
      <c r="B180" s="17"/>
      <c r="C180" s="17"/>
      <c r="D180" s="17"/>
      <c r="E180" s="17"/>
      <c r="F180" s="18"/>
      <c r="G180" s="29">
        <f>SUM(G179)</f>
        <v>187.03</v>
      </c>
      <c r="H180" s="29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3" t="s">
        <v>207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43">
        <v>17.38</v>
      </c>
      <c r="H183" s="3"/>
    </row>
    <row r="184" spans="1:8" ht="11.25" customHeight="1" x14ac:dyDescent="0.2">
      <c r="A184" s="3" t="s">
        <v>208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209</v>
      </c>
      <c r="B185" s="3">
        <v>0</v>
      </c>
      <c r="C185" s="3" t="s">
        <v>131</v>
      </c>
      <c r="D185" s="3" t="s">
        <v>47</v>
      </c>
      <c r="E185" s="3">
        <v>0</v>
      </c>
      <c r="F185" s="3">
        <v>0</v>
      </c>
      <c r="G185" s="3">
        <v>0</v>
      </c>
      <c r="H185" s="3"/>
    </row>
    <row r="186" spans="1:8" s="10" customFormat="1" ht="11.25" customHeight="1" x14ac:dyDescent="0.2">
      <c r="A186" s="16" t="s">
        <v>210</v>
      </c>
      <c r="B186" s="17"/>
      <c r="C186" s="17"/>
      <c r="D186" s="17"/>
      <c r="E186" s="17"/>
      <c r="F186" s="18"/>
      <c r="G186" s="29">
        <f>SUM(G183:G185)</f>
        <v>17.38</v>
      </c>
      <c r="H186" s="29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3" t="s">
        <v>212</v>
      </c>
      <c r="B188" s="3">
        <v>12</v>
      </c>
      <c r="C188" s="3" t="s">
        <v>10</v>
      </c>
      <c r="D188" s="3" t="s">
        <v>71</v>
      </c>
      <c r="E188" s="3">
        <v>0</v>
      </c>
      <c r="F188" s="3">
        <v>0</v>
      </c>
      <c r="G188" s="43">
        <v>0</v>
      </c>
      <c r="H188" s="3" t="s">
        <v>25</v>
      </c>
    </row>
    <row r="189" spans="1:8" ht="11.25" customHeight="1" x14ac:dyDescent="0.2">
      <c r="A189" s="3" t="s">
        <v>213</v>
      </c>
      <c r="B189" s="3">
        <v>12</v>
      </c>
      <c r="C189" s="3" t="s">
        <v>131</v>
      </c>
      <c r="D189" s="3" t="s">
        <v>71</v>
      </c>
      <c r="E189" s="3">
        <v>0</v>
      </c>
      <c r="F189" s="3">
        <v>0</v>
      </c>
      <c r="G189" s="43">
        <v>4</v>
      </c>
      <c r="H189" s="3"/>
    </row>
    <row r="190" spans="1:8" ht="11.25" customHeight="1" x14ac:dyDescent="0.2">
      <c r="A190" s="3" t="s">
        <v>214</v>
      </c>
      <c r="B190" s="3">
        <v>1</v>
      </c>
      <c r="C190" s="3" t="s">
        <v>215</v>
      </c>
      <c r="D190" s="3" t="s">
        <v>19</v>
      </c>
      <c r="E190" s="3">
        <v>0</v>
      </c>
      <c r="F190" s="3">
        <v>0</v>
      </c>
      <c r="G190" s="3">
        <v>0</v>
      </c>
      <c r="H190" s="3" t="s">
        <v>216</v>
      </c>
    </row>
    <row r="191" spans="1:8" ht="11.25" customHeight="1" x14ac:dyDescent="0.2">
      <c r="A191" s="42" t="s">
        <v>249</v>
      </c>
      <c r="B191" s="42"/>
      <c r="C191" s="42"/>
      <c r="D191" s="42"/>
      <c r="E191" s="42"/>
      <c r="F191" s="42"/>
      <c r="G191" s="42">
        <v>33.57</v>
      </c>
      <c r="H191" s="42"/>
    </row>
    <row r="192" spans="1:8" ht="11.25" customHeight="1" x14ac:dyDescent="0.2">
      <c r="A192" s="3" t="s">
        <v>217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219</v>
      </c>
      <c r="B194" s="3">
        <v>0</v>
      </c>
      <c r="C194" s="3" t="s">
        <v>131</v>
      </c>
      <c r="D194" s="3" t="s">
        <v>47</v>
      </c>
      <c r="E194" s="3">
        <v>0</v>
      </c>
      <c r="F194" s="3">
        <v>0</v>
      </c>
      <c r="G194" s="3">
        <v>0</v>
      </c>
      <c r="H194" s="3"/>
    </row>
    <row r="195" spans="1:8" s="10" customFormat="1" ht="11.25" customHeight="1" x14ac:dyDescent="0.2">
      <c r="A195" s="16" t="s">
        <v>220</v>
      </c>
      <c r="B195" s="17"/>
      <c r="C195" s="17"/>
      <c r="D195" s="17"/>
      <c r="E195" s="17"/>
      <c r="F195" s="18"/>
      <c r="G195" s="29">
        <f>SUM(G188:G194)</f>
        <v>37.57</v>
      </c>
      <c r="H195" s="29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222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223</v>
      </c>
      <c r="B198" s="3">
        <v>1</v>
      </c>
      <c r="C198" s="3" t="s">
        <v>224</v>
      </c>
      <c r="D198" s="3" t="s">
        <v>11</v>
      </c>
      <c r="E198" s="3">
        <v>0</v>
      </c>
      <c r="F198" s="3">
        <v>0</v>
      </c>
      <c r="G198" s="3">
        <v>0</v>
      </c>
      <c r="H198" s="3" t="s">
        <v>225</v>
      </c>
    </row>
    <row r="199" spans="1:8" ht="11.25" customHeight="1" x14ac:dyDescent="0.2">
      <c r="A199" s="3" t="s">
        <v>226</v>
      </c>
      <c r="B199" s="3">
        <v>1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227</v>
      </c>
      <c r="B200" s="3">
        <v>0</v>
      </c>
      <c r="C200" s="3" t="s">
        <v>131</v>
      </c>
      <c r="D200" s="3" t="s">
        <v>71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131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230</v>
      </c>
      <c r="B203" s="3">
        <v>1</v>
      </c>
      <c r="C203" s="3" t="s">
        <v>10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231</v>
      </c>
      <c r="B204" s="3">
        <v>1</v>
      </c>
      <c r="C204" s="3" t="s">
        <v>232</v>
      </c>
      <c r="D204" s="3" t="s">
        <v>71</v>
      </c>
      <c r="E204" s="3">
        <v>0</v>
      </c>
      <c r="F204" s="3">
        <v>0</v>
      </c>
      <c r="G204" s="3">
        <v>0</v>
      </c>
      <c r="H204" s="3" t="s">
        <v>232</v>
      </c>
    </row>
    <row r="205" spans="1:8" ht="11.25" customHeight="1" x14ac:dyDescent="0.2">
      <c r="A205" s="3" t="s">
        <v>233</v>
      </c>
      <c r="B205" s="3">
        <v>3</v>
      </c>
      <c r="C205" s="3" t="s">
        <v>46</v>
      </c>
      <c r="D205" s="3" t="s">
        <v>11</v>
      </c>
      <c r="E205" s="3">
        <v>0</v>
      </c>
      <c r="F205" s="3">
        <v>0</v>
      </c>
      <c r="G205" s="3">
        <v>0</v>
      </c>
      <c r="H205" s="3" t="s">
        <v>48</v>
      </c>
    </row>
    <row r="206" spans="1:8" ht="11.25" customHeight="1" x14ac:dyDescent="0.2">
      <c r="A206" s="3" t="s">
        <v>234</v>
      </c>
      <c r="B206" s="3">
        <v>3</v>
      </c>
      <c r="C206" s="3" t="s">
        <v>235</v>
      </c>
      <c r="D206" s="3" t="s">
        <v>11</v>
      </c>
      <c r="E206" s="3">
        <v>0</v>
      </c>
      <c r="F206" s="3">
        <v>0</v>
      </c>
      <c r="G206" s="3">
        <v>0</v>
      </c>
      <c r="H206" s="3" t="s">
        <v>236</v>
      </c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29">
        <f>SUM(G197:G206)</f>
        <v>0</v>
      </c>
      <c r="H207" s="29"/>
    </row>
    <row r="208" spans="1:8" s="10" customFormat="1" ht="11.25" customHeight="1" x14ac:dyDescent="0.2">
      <c r="A208" s="16" t="s">
        <v>238</v>
      </c>
      <c r="B208" s="17"/>
      <c r="C208" s="17"/>
      <c r="D208" s="17"/>
      <c r="E208" s="17"/>
      <c r="F208" s="18"/>
      <c r="G208" s="29">
        <f>G37+G42+G45+G110+G156+G159+G164+G169+G173+G177+G180+G186+G195+G207+G4</f>
        <v>3511.3300000000004</v>
      </c>
      <c r="H208" s="29"/>
    </row>
    <row r="210" spans="1:8" ht="11.25" customHeight="1" x14ac:dyDescent="0.2">
      <c r="E210" s="4" t="s">
        <v>242</v>
      </c>
      <c r="F210" s="4">
        <f>(25.51*6+26.53*6)/12</f>
        <v>26.02</v>
      </c>
      <c r="G210" s="22">
        <f>G208*1000/F211/12</f>
        <v>26.020028574138632</v>
      </c>
      <c r="H210" s="23">
        <f>F210/G210</f>
        <v>0.99999890184061291</v>
      </c>
    </row>
    <row r="211" spans="1:8" ht="11.25" customHeight="1" x14ac:dyDescent="0.2">
      <c r="E211" s="4" t="s">
        <v>243</v>
      </c>
      <c r="F211" s="24">
        <v>11245.6</v>
      </c>
      <c r="G211" s="25">
        <f>F211*F210*12/1000</f>
        <v>3511.3261439999997</v>
      </c>
    </row>
    <row r="212" spans="1:8" ht="11.25" customHeight="1" x14ac:dyDescent="0.2">
      <c r="G212" s="22"/>
    </row>
    <row r="213" spans="1:8" ht="11.25" customHeight="1" x14ac:dyDescent="0.2">
      <c r="F213" s="4" t="s">
        <v>244</v>
      </c>
      <c r="G213" s="22">
        <f>G211-G208</f>
        <v>-3.856000000723725E-3</v>
      </c>
      <c r="H213" s="26">
        <f>G215-G208</f>
        <v>-351.13647040000069</v>
      </c>
    </row>
    <row r="214" spans="1:8" ht="11.25" customHeight="1" x14ac:dyDescent="0.2">
      <c r="G214" s="22"/>
    </row>
    <row r="215" spans="1:8" ht="11.25" customHeight="1" x14ac:dyDescent="0.2">
      <c r="G215" s="22">
        <f>G211*0.9</f>
        <v>3160.1935295999997</v>
      </c>
    </row>
    <row r="216" spans="1:8" ht="11.25" customHeight="1" x14ac:dyDescent="0.2">
      <c r="F216" s="4" t="s">
        <v>245</v>
      </c>
      <c r="G216" s="25">
        <f>G211*0.1</f>
        <v>351.13261439999997</v>
      </c>
    </row>
    <row r="217" spans="1:8" ht="11.25" customHeight="1" x14ac:dyDescent="0.2">
      <c r="G217" s="22">
        <f>SUM(G215:G216)</f>
        <v>3511.3261439999997</v>
      </c>
    </row>
    <row r="220" spans="1:8" ht="11.25" customHeight="1" x14ac:dyDescent="0.2">
      <c r="A220" s="32"/>
      <c r="B220" s="32"/>
      <c r="C220" s="32"/>
      <c r="D220" s="32"/>
      <c r="E220" s="32"/>
      <c r="G220" s="32"/>
    </row>
  </sheetData>
  <mergeCells count="1"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2017-02-20T08:13:12Z</dcterms:modified>
</cp:coreProperties>
</file>