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H127" i="3" l="1"/>
  <c r="G92" i="3" l="1"/>
  <c r="G54" i="3"/>
  <c r="G108" i="3"/>
  <c r="G110" i="3" s="1"/>
  <c r="G28" i="3"/>
  <c r="F121" i="3"/>
  <c r="F127" i="3"/>
  <c r="F128" i="3"/>
  <c r="F126" i="3"/>
  <c r="K146" i="3"/>
  <c r="J128" i="3"/>
  <c r="J127" i="3"/>
  <c r="J126" i="3"/>
  <c r="J129" i="3" s="1"/>
  <c r="F162" i="3"/>
  <c r="F158" i="3"/>
  <c r="F210" i="3"/>
  <c r="G207" i="3"/>
  <c r="G195" i="3"/>
  <c r="G186" i="3"/>
  <c r="G180" i="3"/>
  <c r="G177" i="3"/>
  <c r="G173" i="3"/>
  <c r="G169" i="3"/>
  <c r="G164" i="3"/>
  <c r="G159" i="3"/>
  <c r="G156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8" i="1"/>
  <c r="I40" i="1"/>
  <c r="I5" i="1"/>
  <c r="G215" i="3" l="1"/>
  <c r="G216" i="3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7" i="3" l="1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  <c r="E44" i="3" l="1"/>
  <c r="G45" i="3"/>
  <c r="G208" i="3" s="1"/>
  <c r="G213" i="3" l="1"/>
  <c r="H213" i="3"/>
  <c r="G210" i="3"/>
  <c r="H210" i="3" s="1"/>
</calcChain>
</file>

<file path=xl/sharedStrings.xml><?xml version="1.0" encoding="utf-8"?>
<sst xmlns="http://schemas.openxmlformats.org/spreadsheetml/2006/main" count="1918" uniqueCount="250">
  <si>
    <t>Мусы Джалиля ул., д.2,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</si>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</sst>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9" sqref="A49"/>
    </sheetView>
  </sheetViews>
  <sheetFormatPr defaultRowHeight="11.25" customHeight="1" x14ac:dyDescent="0.2"/>
  <cols>
    <col min="1" max="1" width="48.28515625" style="4" customWidth="1"/>
    <col min="2" max="16384" width="9.140625" style="4"/>
  </cols>
  <sheetData>
    <row r="1" spans="1:9" s="1" customFormat="1" ht="11.25" customHeight="1" x14ac:dyDescent="0.25">
      <c r="A1" s="5" t="s">
        <v>239</v>
      </c>
    </row>
    <row r="2" spans="1:9" s="1" customFormat="1" ht="11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9" ht="11.25" customHeight="1" x14ac:dyDescent="0.2">
      <c r="A3" s="2" t="s">
        <v>1</v>
      </c>
      <c r="B3" s="32" t="s">
        <v>2</v>
      </c>
      <c r="C3" s="3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92</v>
      </c>
      <c r="F5" s="3">
        <v>2.2799999999999998</v>
      </c>
      <c r="G5" s="3">
        <v>62.718000000000004</v>
      </c>
      <c r="H5" s="3" t="s">
        <v>12</v>
      </c>
      <c r="I5" s="4">
        <f>ROUND(F5*1.06,2)</f>
        <v>2.42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92</v>
      </c>
      <c r="F6" s="3">
        <v>3.23</v>
      </c>
      <c r="G6" s="3">
        <v>3.5659999999999998</v>
      </c>
      <c r="H6" s="3"/>
      <c r="I6" s="4">
        <f t="shared" ref="I6:I40" si="0">ROUND(F6*1.06,2)</f>
        <v>3.42</v>
      </c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690</v>
      </c>
      <c r="F7" s="3">
        <v>1.99</v>
      </c>
      <c r="G7" s="3">
        <v>71.400999999999996</v>
      </c>
      <c r="H7" s="3" t="s">
        <v>15</v>
      </c>
      <c r="I7" s="4">
        <f t="shared" si="0"/>
        <v>2.11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690</v>
      </c>
      <c r="F8" s="3">
        <v>2.54</v>
      </c>
      <c r="G8" s="3">
        <v>21.030999999999999</v>
      </c>
      <c r="H8" s="3"/>
      <c r="I8" s="4">
        <f t="shared" si="0"/>
        <v>2.69</v>
      </c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  <c r="I9" s="4">
        <f t="shared" si="0"/>
        <v>3.26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  <c r="I10" s="4">
        <f t="shared" si="0"/>
        <v>20.81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  <c r="I11" s="4">
        <f t="shared" si="0"/>
        <v>3.45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  <c r="I12" s="4">
        <f t="shared" si="0"/>
        <v>0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  <c r="I13" s="4">
        <f t="shared" si="0"/>
        <v>8.8699999999999992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8781</v>
      </c>
      <c r="F14" s="3">
        <v>2.78</v>
      </c>
      <c r="G14" s="3">
        <v>24.411000000000001</v>
      </c>
      <c r="H14" s="3" t="s">
        <v>25</v>
      </c>
      <c r="I14" s="4">
        <f t="shared" si="0"/>
        <v>2.95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360</v>
      </c>
      <c r="F15" s="3">
        <v>1.73</v>
      </c>
      <c r="G15" s="3">
        <v>0.623</v>
      </c>
      <c r="H15" s="3" t="s">
        <v>25</v>
      </c>
      <c r="I15" s="4">
        <f t="shared" si="0"/>
        <v>1.83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  <c r="I16" s="4">
        <f t="shared" si="0"/>
        <v>4.3</v>
      </c>
    </row>
    <row r="17" spans="1:9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  <c r="I17" s="4">
        <f t="shared" si="0"/>
        <v>4.28</v>
      </c>
    </row>
    <row r="18" spans="1:9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  <c r="I18" s="4">
        <f t="shared" si="0"/>
        <v>0</v>
      </c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  <c r="I19" s="4">
        <f t="shared" si="0"/>
        <v>0</v>
      </c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  <c r="I20" s="4">
        <f t="shared" si="0"/>
        <v>2.64</v>
      </c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  <c r="I21" s="4">
        <f t="shared" si="0"/>
        <v>5.32</v>
      </c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  <c r="I22" s="4">
        <f t="shared" si="0"/>
        <v>2.64</v>
      </c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  <c r="I23" s="4">
        <f t="shared" si="0"/>
        <v>2.14</v>
      </c>
    </row>
    <row r="24" spans="1:9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1268</v>
      </c>
      <c r="F24" s="3">
        <v>2.0299999999999998</v>
      </c>
      <c r="G24" s="3">
        <v>5.1479999999999997</v>
      </c>
      <c r="H24" s="3" t="s">
        <v>30</v>
      </c>
      <c r="I24" s="4">
        <f t="shared" si="0"/>
        <v>2.15</v>
      </c>
    </row>
    <row r="25" spans="1:9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9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  <c r="I26" s="4">
        <f t="shared" si="0"/>
        <v>0</v>
      </c>
    </row>
    <row r="27" spans="1:9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  <c r="I27" s="4">
        <f t="shared" si="0"/>
        <v>0</v>
      </c>
    </row>
    <row r="28" spans="1:9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9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19.309999999999999</v>
      </c>
      <c r="H29" s="3" t="s">
        <v>48</v>
      </c>
      <c r="I29" s="4">
        <f t="shared" si="0"/>
        <v>0</v>
      </c>
    </row>
    <row r="30" spans="1:9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  <c r="I30" s="4">
        <f t="shared" si="0"/>
        <v>0</v>
      </c>
    </row>
    <row r="31" spans="1:9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1072</v>
      </c>
      <c r="F31" s="3">
        <v>1.67</v>
      </c>
      <c r="G31" s="3">
        <v>1.79</v>
      </c>
      <c r="H31" s="3" t="s">
        <v>25</v>
      </c>
      <c r="I31" s="4">
        <f t="shared" si="0"/>
        <v>1.77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1070.9000000000001</v>
      </c>
      <c r="F32" s="3">
        <v>1.67</v>
      </c>
      <c r="G32" s="3">
        <v>1.788</v>
      </c>
      <c r="H32" s="3" t="s">
        <v>25</v>
      </c>
      <c r="I32" s="4">
        <f t="shared" si="0"/>
        <v>1.77</v>
      </c>
    </row>
    <row r="33" spans="1:9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9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  <c r="I34" s="4">
        <f t="shared" si="0"/>
        <v>8.7899999999999991</v>
      </c>
    </row>
    <row r="35" spans="1:9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  <c r="I35" s="4">
        <f t="shared" si="0"/>
        <v>3.81</v>
      </c>
    </row>
    <row r="36" spans="1:9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440.02400000000006</v>
      </c>
      <c r="H36" s="9"/>
      <c r="I36" s="4"/>
    </row>
    <row r="37" spans="1:9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9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3.4</v>
      </c>
      <c r="F38" s="3">
        <v>185.08</v>
      </c>
      <c r="G38" s="3">
        <v>229.684</v>
      </c>
      <c r="H38" s="3" t="s">
        <v>12</v>
      </c>
      <c r="I38" s="4">
        <f t="shared" si="0"/>
        <v>196.18</v>
      </c>
    </row>
    <row r="39" spans="1:9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9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3.4</v>
      </c>
      <c r="F40" s="3">
        <v>298.49</v>
      </c>
      <c r="G40" s="3">
        <v>370.42599999999999</v>
      </c>
      <c r="H40" s="3"/>
      <c r="I40" s="4">
        <f t="shared" si="0"/>
        <v>316.39999999999998</v>
      </c>
    </row>
    <row r="41" spans="1:9" s="10" customFormat="1" ht="11.25" customHeight="1" x14ac:dyDescent="0.2">
      <c r="A41" s="34" t="s">
        <v>62</v>
      </c>
      <c r="B41" s="34"/>
      <c r="C41" s="34"/>
      <c r="D41" s="34"/>
      <c r="E41" s="34"/>
      <c r="F41" s="34"/>
      <c r="G41" s="9">
        <f>SUM(G38:G40)</f>
        <v>600.11</v>
      </c>
      <c r="H41" s="9"/>
    </row>
    <row r="42" spans="1:9" ht="11.25" customHeight="1" x14ac:dyDescent="0.2">
      <c r="A42" s="33" t="s">
        <v>63</v>
      </c>
      <c r="B42" s="33"/>
      <c r="C42" s="33"/>
      <c r="D42" s="33"/>
      <c r="E42" s="33"/>
      <c r="F42" s="33"/>
      <c r="G42" s="33"/>
      <c r="H42" s="33"/>
    </row>
    <row r="43" spans="1:9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32.799999999999997</v>
      </c>
      <c r="F43" s="3">
        <v>17.72</v>
      </c>
      <c r="G43" s="3">
        <v>212.14400000000001</v>
      </c>
      <c r="H43" s="3"/>
    </row>
    <row r="44" spans="1:9" s="10" customFormat="1" ht="11.25" customHeight="1" x14ac:dyDescent="0.2">
      <c r="A44" s="34" t="s">
        <v>65</v>
      </c>
      <c r="B44" s="34"/>
      <c r="C44" s="34"/>
      <c r="D44" s="34"/>
      <c r="E44" s="34"/>
      <c r="F44" s="34"/>
      <c r="G44" s="9">
        <f>SUM(G43)</f>
        <v>212.14400000000001</v>
      </c>
      <c r="H44" s="9"/>
    </row>
    <row r="45" spans="1:9" ht="11.25" customHeight="1" x14ac:dyDescent="0.2">
      <c r="A45" s="33" t="s">
        <v>66</v>
      </c>
      <c r="B45" s="33"/>
      <c r="C45" s="33"/>
      <c r="D45" s="33"/>
      <c r="E45" s="33"/>
      <c r="F45" s="33"/>
      <c r="G45" s="33"/>
      <c r="H45" s="33"/>
    </row>
    <row r="46" spans="1:9" ht="11.25" customHeight="1" x14ac:dyDescent="0.2">
      <c r="A46" s="33" t="s">
        <v>67</v>
      </c>
      <c r="B46" s="33"/>
      <c r="C46" s="33"/>
      <c r="D46" s="33"/>
      <c r="E46" s="33"/>
      <c r="F46" s="33"/>
      <c r="G46" s="33"/>
      <c r="H46" s="33"/>
    </row>
    <row r="47" spans="1:9" ht="11.25" customHeight="1" x14ac:dyDescent="0.2">
      <c r="A47" s="33" t="s">
        <v>68</v>
      </c>
      <c r="B47" s="33"/>
      <c r="C47" s="33"/>
      <c r="D47" s="33"/>
      <c r="E47" s="33"/>
      <c r="F47" s="33"/>
      <c r="G47" s="33"/>
      <c r="H47" s="11"/>
    </row>
    <row r="48" spans="1:9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60.98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5.4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11.34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10.26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5.4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21.59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53.98</v>
      </c>
      <c r="H76" s="3" t="s">
        <v>72</v>
      </c>
    </row>
    <row r="77" spans="1:8" ht="11.25" customHeight="1" x14ac:dyDescent="0.2">
      <c r="A77" s="36" t="s">
        <v>103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5.18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5.61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6" t="s">
        <v>109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21.59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53.98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31.31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33.47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5.72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5.07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107.97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53.98</v>
      </c>
      <c r="H107" s="3"/>
    </row>
    <row r="108" spans="1:8" s="10" customFormat="1" ht="11.25" customHeight="1" x14ac:dyDescent="0.2">
      <c r="A108" s="34" t="s">
        <v>135</v>
      </c>
      <c r="B108" s="34"/>
      <c r="C108" s="34"/>
      <c r="D108" s="34"/>
      <c r="E108" s="34"/>
      <c r="F108" s="34"/>
      <c r="G108" s="9">
        <f>SUM(G48:G107)</f>
        <v>503.63000000000011</v>
      </c>
      <c r="H108" s="9"/>
    </row>
    <row r="109" spans="1:8" ht="11.25" customHeight="1" x14ac:dyDescent="0.2">
      <c r="A109" s="33" t="s">
        <v>103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136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53.98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43.19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10.8</v>
      </c>
      <c r="G119" s="3">
        <v>10.8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37.46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5.61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5.18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46.98</v>
      </c>
      <c r="G124" s="3">
        <v>46.98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10.8</v>
      </c>
      <c r="G125" s="3">
        <v>10.8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111.95</v>
      </c>
      <c r="G126" s="3">
        <v>111.95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5.72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75.58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52.9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64.78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55.06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32.39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9.7200000000000006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11.88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32.39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5.4</v>
      </c>
      <c r="H153" s="3"/>
    </row>
    <row r="154" spans="1:8" s="10" customFormat="1" ht="11.25" customHeight="1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716.78</v>
      </c>
      <c r="H154" s="9"/>
    </row>
    <row r="155" spans="1:8" ht="11.25" customHeight="1" x14ac:dyDescent="0.2">
      <c r="A155" s="33" t="s">
        <v>181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306.52999999999997</v>
      </c>
      <c r="G156" s="3">
        <v>671.30100000000004</v>
      </c>
      <c r="H156" s="3" t="s">
        <v>156</v>
      </c>
    </row>
    <row r="157" spans="1:8" s="10" customFormat="1" ht="11.25" customHeight="1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671.30100000000004</v>
      </c>
      <c r="H157" s="9"/>
    </row>
    <row r="158" spans="1:8" ht="11.25" customHeight="1" x14ac:dyDescent="0.2">
      <c r="A158" s="33" t="s">
        <v>184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402.11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9.1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5.61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5.18</v>
      </c>
      <c r="H174" s="3" t="s">
        <v>200</v>
      </c>
    </row>
    <row r="175" spans="1:8" s="10" customFormat="1" ht="11.25" customHeight="1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10.79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211.601</v>
      </c>
      <c r="H177" s="3"/>
    </row>
    <row r="178" spans="1:8" s="10" customFormat="1" ht="11.25" customHeight="1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211.601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58.86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58.86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13.84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6.94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20.78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4" t="s">
        <v>237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238</v>
      </c>
      <c r="B206" s="34"/>
      <c r="C206" s="34"/>
      <c r="D206" s="34"/>
      <c r="E206" s="34"/>
      <c r="F206" s="34"/>
      <c r="G206" s="9">
        <f>G36+G41+G44+G108+G154+G157+G162+G167+G171+G175+G178+G184+G193+G205</f>
        <v>3857.2300000000005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0" workbookViewId="0">
      <selection activeCell="A247" sqref="A247"/>
    </sheetView>
  </sheetViews>
  <sheetFormatPr defaultRowHeight="11.25" x14ac:dyDescent="0.2"/>
  <cols>
    <col min="1" max="1" width="48.28515625" style="4" customWidth="1"/>
    <col min="2" max="16384" width="9.140625" style="4"/>
  </cols>
  <sheetData>
    <row r="1" spans="1:9" s="1" customFormat="1" ht="11.25" customHeight="1" x14ac:dyDescent="0.25">
      <c r="A1" s="5" t="s">
        <v>239</v>
      </c>
    </row>
    <row r="2" spans="1:9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7" t="s">
        <v>244</v>
      </c>
      <c r="B4" s="13"/>
      <c r="C4" s="13"/>
      <c r="D4" s="12"/>
      <c r="E4" s="12"/>
      <c r="F4" s="12"/>
      <c r="G4" s="12">
        <v>409.15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92</v>
      </c>
      <c r="F6" s="3">
        <v>2.42</v>
      </c>
      <c r="G6" s="3">
        <f t="shared" ref="G6:G25" si="0">ROUND(E6*F6*B6/1000,2)</f>
        <v>66.790000000000006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92</v>
      </c>
      <c r="F7" s="3">
        <v>3.42</v>
      </c>
      <c r="G7" s="3">
        <f t="shared" si="0"/>
        <v>3.78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690</v>
      </c>
      <c r="F8" s="3">
        <v>2.11</v>
      </c>
      <c r="G8" s="3">
        <f t="shared" si="0"/>
        <v>75.709999999999994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690</v>
      </c>
      <c r="F9" s="3">
        <v>2.69</v>
      </c>
      <c r="G9" s="3">
        <f t="shared" si="0"/>
        <v>22.27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">
        <v>2.95</v>
      </c>
      <c r="G15" s="3">
        <f t="shared" si="0"/>
        <v>25.9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1268</v>
      </c>
      <c r="F25" s="3">
        <v>2.15</v>
      </c>
      <c r="G25" s="3">
        <f t="shared" si="0"/>
        <v>5.45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20.47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1072</v>
      </c>
      <c r="F32" s="3">
        <v>1.77</v>
      </c>
      <c r="G32" s="3">
        <f>ROUND(E32*F32*B32/1000,2)</f>
        <v>1.9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1070.9000000000001</v>
      </c>
      <c r="F33" s="3">
        <v>1.77</v>
      </c>
      <c r="G33" s="3">
        <f>ROUND(E33*F33*B33/1000,2)</f>
        <v>1.9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>ROUND(E36*F36*B36/1000,2)</f>
        <v>7.13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467.2299999999999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3.4</v>
      </c>
      <c r="F39" s="3">
        <v>196.18</v>
      </c>
      <c r="G39" s="3">
        <f>ROUND(E39*F39*B39/1000,2)</f>
        <v>244.13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3.4</v>
      </c>
      <c r="F41" s="3">
        <v>316.39999999999998</v>
      </c>
      <c r="G41" s="3">
        <f>ROUND(E41*F41*B41/1000,2)</f>
        <v>393.73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637.86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1.08</v>
      </c>
      <c r="F44" s="3">
        <v>537.61</v>
      </c>
      <c r="G44" s="3">
        <f>ROUND(E44*F44*B44/1000,2)</f>
        <v>212.51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212.51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44.95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10.26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21.59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53.98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5.61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21.59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53.98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31.31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33.47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5.72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107.97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53.98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487.60000000000014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53.98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43.19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5.4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24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37.46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5.61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5.18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25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24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24">
        <v>24.24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5.72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75.58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64.78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55.06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32.39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9.7200000000000006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11.88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32.39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5.4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665.92000000000007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242.92</v>
      </c>
      <c r="G157" s="24">
        <f>ROUND(E157*F157*B157/1000,2)</f>
        <v>533.45000000000005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533.45000000000005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24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6">
        <f>SUM(G165:G167)</f>
        <v>16.5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46.47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38.14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84.61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149.61000000000001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149.61000000000001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37.28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37.28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22.03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4091.53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26.019996743947051</v>
      </c>
      <c r="H209" s="20">
        <f>F209/G209</f>
        <v>1.0000001251365624</v>
      </c>
    </row>
    <row r="210" spans="1:8" hidden="1" x14ac:dyDescent="0.2">
      <c r="E210" s="4" t="s">
        <v>241</v>
      </c>
      <c r="F210" s="21">
        <v>13103.8</v>
      </c>
      <c r="G210" s="22">
        <f>F210*F209*12/1000</f>
        <v>4091.5305120000003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5.1200000007156632E-4</v>
      </c>
      <c r="H212" s="23">
        <f>G214-G207</f>
        <v>-409.15253919999986</v>
      </c>
    </row>
    <row r="213" spans="1:8" hidden="1" x14ac:dyDescent="0.2">
      <c r="G213" s="19"/>
    </row>
    <row r="214" spans="1:8" hidden="1" x14ac:dyDescent="0.2">
      <c r="G214" s="19">
        <f>G210*0.9</f>
        <v>3682.3774608000003</v>
      </c>
    </row>
    <row r="215" spans="1:8" hidden="1" x14ac:dyDescent="0.2">
      <c r="F215" s="4" t="s">
        <v>243</v>
      </c>
      <c r="G215" s="22">
        <f>G210*0.1</f>
        <v>409.15305120000005</v>
      </c>
    </row>
    <row r="216" spans="1:8" hidden="1" x14ac:dyDescent="0.2">
      <c r="G216" s="19">
        <f>SUM(G214:G215)</f>
        <v>4091.5305120000003</v>
      </c>
    </row>
    <row r="218" spans="1:8" x14ac:dyDescent="0.2">
      <c r="A218" s="31" t="s">
        <v>245</v>
      </c>
      <c r="B218" s="31"/>
      <c r="C218" s="31"/>
      <c r="D218" s="31"/>
      <c r="E218" s="31"/>
      <c r="F218" s="31"/>
      <c r="G218" s="31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/>
  </sheetViews>
  <sheetFormatPr defaultRowHeight="11.25" customHeight="1" x14ac:dyDescent="0.2"/>
  <cols>
    <col min="1" max="1" width="67.140625" style="4" customWidth="1"/>
    <col min="2" max="16384" width="9.140625" style="4"/>
  </cols>
  <sheetData>
    <row r="1" spans="1:8" s="1" customFormat="1" ht="15.75" x14ac:dyDescent="0.25">
      <c r="A1" s="5" t="s">
        <v>247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28.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8" ht="11.25" customHeight="1" x14ac:dyDescent="0.2">
      <c r="A4" s="27" t="s">
        <v>244</v>
      </c>
      <c r="B4" s="29"/>
      <c r="C4" s="29"/>
      <c r="D4" s="30"/>
      <c r="E4" s="30"/>
      <c r="F4" s="30"/>
      <c r="G4" s="30">
        <v>409.15</v>
      </c>
      <c r="H4" s="3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92</v>
      </c>
      <c r="F6" s="38">
        <v>2.65</v>
      </c>
      <c r="G6" s="3">
        <f t="shared" ref="G6:G25" si="0">ROUND(E6*F6*B6/1000,2)</f>
        <v>73.14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92</v>
      </c>
      <c r="F7" s="38">
        <v>3.78</v>
      </c>
      <c r="G7" s="3">
        <f t="shared" si="0"/>
        <v>4.17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690</v>
      </c>
      <c r="F8" s="38">
        <v>2.3199999999999998</v>
      </c>
      <c r="G8" s="3">
        <f t="shared" si="0"/>
        <v>83.24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690</v>
      </c>
      <c r="F9" s="38">
        <v>2.98</v>
      </c>
      <c r="G9" s="3">
        <f t="shared" si="0"/>
        <v>24.67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8">
        <v>3.58</v>
      </c>
      <c r="G10" s="3">
        <f t="shared" si="0"/>
        <v>109.55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8">
        <v>22.39</v>
      </c>
      <c r="G11" s="3">
        <f t="shared" si="0"/>
        <v>59.38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8">
        <v>3.81</v>
      </c>
      <c r="G12" s="3">
        <f t="shared" si="0"/>
        <v>18.059999999999999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8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8">
        <v>9.76</v>
      </c>
      <c r="G14" s="3">
        <f t="shared" si="0"/>
        <v>1.69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8">
        <v>3.25</v>
      </c>
      <c r="G15" s="3">
        <f t="shared" si="0"/>
        <v>28.54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360</v>
      </c>
      <c r="F16" s="38">
        <v>2.0299999999999998</v>
      </c>
      <c r="G16" s="3">
        <f t="shared" si="0"/>
        <v>0.73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8">
        <v>4.75</v>
      </c>
      <c r="G17" s="3">
        <f t="shared" si="0"/>
        <v>0.39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8">
        <v>4.7300000000000004</v>
      </c>
      <c r="G18" s="3">
        <f t="shared" si="0"/>
        <v>0.12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8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8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8">
        <v>2.92</v>
      </c>
      <c r="G21" s="3">
        <f t="shared" si="0"/>
        <v>0.3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8">
        <v>5.87</v>
      </c>
      <c r="G22" s="3">
        <f t="shared" si="0"/>
        <v>0.3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8">
        <v>2.92</v>
      </c>
      <c r="G23" s="3">
        <f t="shared" si="0"/>
        <v>0.3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8">
        <v>2.37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1268</v>
      </c>
      <c r="F25" s="38">
        <v>2.3199999999999998</v>
      </c>
      <c r="G25" s="3">
        <f t="shared" si="0"/>
        <v>5.88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9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8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38">
        <v>50.76</v>
      </c>
      <c r="G28" s="38">
        <f t="shared" ref="G28" si="1">ROUND(E28*F28*B28/1000,2)</f>
        <v>0.3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9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8">
        <v>8.6999999999999993</v>
      </c>
      <c r="G30" s="3">
        <v>20.47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8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1072</v>
      </c>
      <c r="F32" s="38">
        <v>1.91</v>
      </c>
      <c r="G32" s="3">
        <f>ROUND(E32*F32*B32/1000,2)</f>
        <v>2.0499999999999998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1070.9000000000001</v>
      </c>
      <c r="F33" s="38">
        <v>1.91</v>
      </c>
      <c r="G33" s="3">
        <f>ROUND(E33*F33*B33/1000,2)</f>
        <v>2.0499999999999998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9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8">
        <v>9.6199999999999992</v>
      </c>
      <c r="G35" s="3">
        <f>ROUND(E35*F35*B35/1000,2)</f>
        <v>66.900000000000006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8">
        <v>4.2</v>
      </c>
      <c r="G36" s="3">
        <f>ROUND(E36*F36*B36/1000,2)</f>
        <v>7.86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8">
        <f>SUM(G6:G36)</f>
        <v>510.13000000000011</v>
      </c>
      <c r="H37" s="28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1">
        <v>226.71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40">
        <v>3.4</v>
      </c>
      <c r="F41" s="40">
        <v>337.27</v>
      </c>
      <c r="G41" s="42">
        <f>ROUND(E41*F41*B41/1000,2)</f>
        <v>419.7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8">
        <f>SUM(G39:G41)</f>
        <v>646.41</v>
      </c>
      <c r="H42" s="28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45">
        <f>ROUND(G44/F44/B44*1000,3)</f>
        <v>1.079</v>
      </c>
      <c r="F44" s="3">
        <v>536</v>
      </c>
      <c r="G44" s="41">
        <v>211.65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8">
        <f>SUM(G44)</f>
        <v>211.65</v>
      </c>
      <c r="H45" s="28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f>44.95-15.24</f>
        <v>29.71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21.41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0.39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43" t="s">
        <v>249</v>
      </c>
      <c r="B64" s="41"/>
      <c r="C64" s="41"/>
      <c r="D64" s="41"/>
      <c r="E64" s="41"/>
      <c r="F64" s="41"/>
      <c r="G64" s="41">
        <v>12.48</v>
      </c>
      <c r="H64" s="41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11.34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10.26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5.4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21.59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53.98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5.18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5.61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21.59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f>53.98-20.12</f>
        <v>33.86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31.31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33.47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5.72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5.07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10.8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107.97-54.23</f>
        <v>53.74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v>53.98</v>
      </c>
      <c r="H109" s="3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8">
        <f>SUM(G49:G109)</f>
        <v>426.8900000000001</v>
      </c>
      <c r="H110" s="28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53.98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43.19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5.4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f>G121</f>
        <v>33.5</v>
      </c>
      <c r="G121" s="41">
        <v>33.5</v>
      </c>
      <c r="H121" s="3" t="s">
        <v>126</v>
      </c>
    </row>
    <row r="122" spans="1:11" ht="11.25" customHeight="1" x14ac:dyDescent="0.2">
      <c r="A122" s="3" t="s">
        <v>146</v>
      </c>
      <c r="B122" s="3">
        <v>0</v>
      </c>
      <c r="C122" s="3" t="s">
        <v>126</v>
      </c>
      <c r="D122" s="3" t="s">
        <v>71</v>
      </c>
      <c r="E122" s="3">
        <v>0</v>
      </c>
      <c r="F122" s="3">
        <v>0</v>
      </c>
      <c r="G122" s="3">
        <v>37.46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5.61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5.18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41">
        <v>11.26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8">
        <f>G126</f>
        <v>64.14</v>
      </c>
      <c r="G126" s="42">
        <v>64.14</v>
      </c>
      <c r="H126" s="3"/>
      <c r="I126" s="4">
        <v>0.66600000000000004</v>
      </c>
      <c r="J126" s="23">
        <f>K126*I126</f>
        <v>64.14246</v>
      </c>
      <c r="K126" s="4">
        <v>96.31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8">
        <f t="shared" ref="F127:F128" si="2">G127</f>
        <v>8.09</v>
      </c>
      <c r="G127" s="41">
        <v>8.09</v>
      </c>
      <c r="H127" s="46">
        <f>G127+G128</f>
        <v>32.17</v>
      </c>
      <c r="I127" s="4">
        <v>8.4000000000000005E-2</v>
      </c>
      <c r="J127" s="23">
        <f>K126*I127</f>
        <v>8.0900400000000001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8">
        <f t="shared" si="2"/>
        <v>24.08</v>
      </c>
      <c r="G128" s="41">
        <v>24.08</v>
      </c>
      <c r="H128" s="47"/>
      <c r="I128" s="4">
        <v>0.25</v>
      </c>
      <c r="J128" s="23">
        <f>K126*I128</f>
        <v>24.077500000000001</v>
      </c>
    </row>
    <row r="129" spans="1:10" ht="11.25" customHeight="1" x14ac:dyDescent="0.2">
      <c r="A129" s="3" t="s">
        <v>153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5.72</v>
      </c>
      <c r="H129" s="3" t="s">
        <v>126</v>
      </c>
      <c r="J129" s="4">
        <f>SUM(J126:J128)</f>
        <v>96.31</v>
      </c>
    </row>
    <row r="130" spans="1:10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75.58</v>
      </c>
      <c r="H132" s="3" t="s">
        <v>126</v>
      </c>
    </row>
    <row r="133" spans="1:10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52.9</v>
      </c>
      <c r="H133" s="3" t="s">
        <v>126</v>
      </c>
    </row>
    <row r="134" spans="1:10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64.78</v>
      </c>
      <c r="H134" s="3" t="s">
        <v>126</v>
      </c>
    </row>
    <row r="135" spans="1:10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55.06</v>
      </c>
      <c r="H135" s="3" t="s">
        <v>126</v>
      </c>
    </row>
    <row r="136" spans="1:10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32.39</v>
      </c>
      <c r="H136" s="3" t="s">
        <v>126</v>
      </c>
    </row>
    <row r="137" spans="1:10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9.7200000000000006</v>
      </c>
      <c r="H137" s="3" t="s">
        <v>126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11.88</v>
      </c>
      <c r="H139" s="3"/>
    </row>
    <row r="140" spans="1:10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41">
        <v>21.75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41">
        <v>3.03</v>
      </c>
      <c r="H146" s="3"/>
      <c r="I146" s="4">
        <v>1010.61</v>
      </c>
      <c r="J146" s="44">
        <v>3</v>
      </c>
      <c r="K146" s="4">
        <f>I146*J146/1000</f>
        <v>3.0318299999999998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32.39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5.4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8">
        <f>SUM(G113:G155)</f>
        <v>662.49</v>
      </c>
      <c r="H156" s="28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6</v>
      </c>
      <c r="F158" s="3">
        <f>ROUND(G158/E158/B158*1000,2)</f>
        <v>243.83</v>
      </c>
      <c r="G158" s="41">
        <v>535.44000000000005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8">
        <f>SUM(G158)</f>
        <v>535.44000000000005</v>
      </c>
      <c r="H159" s="28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3</v>
      </c>
      <c r="F162" s="3">
        <f>ROUND(G162/E162/B162*1000,2)</f>
        <v>10216.11</v>
      </c>
      <c r="G162" s="41">
        <v>367.78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8">
        <f>SUM(G161:G163)</f>
        <v>367.78</v>
      </c>
      <c r="H164" s="28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42">
        <v>16.5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6">
        <f>SUM(G166:G168)</f>
        <v>16.5</v>
      </c>
      <c r="H169" s="28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41">
        <v>46.47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38.14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8">
        <f>SUM(G175:G176)</f>
        <v>84.61</v>
      </c>
      <c r="H177" s="28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41">
        <v>150.01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8">
        <f>SUM(G179)</f>
        <v>150.01</v>
      </c>
      <c r="H180" s="28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41">
        <v>29.95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8">
        <f>SUM(G183:G185)</f>
        <v>29.95</v>
      </c>
      <c r="H186" s="28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41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131</v>
      </c>
      <c r="D189" s="3" t="s">
        <v>71</v>
      </c>
      <c r="E189" s="3">
        <v>0</v>
      </c>
      <c r="F189" s="3">
        <v>0</v>
      </c>
      <c r="G189" s="41">
        <v>5.34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43" t="s">
        <v>248</v>
      </c>
      <c r="B191" s="43"/>
      <c r="C191" s="43"/>
      <c r="D191" s="43"/>
      <c r="E191" s="43"/>
      <c r="F191" s="43"/>
      <c r="G191" s="43">
        <v>35.18</v>
      </c>
      <c r="H191" s="43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8">
        <f>SUM(G188:G194)</f>
        <v>40.519999999999996</v>
      </c>
      <c r="H195" s="28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8">
        <f>G37+G42+G45+G110+G156+G159+G164+G169+G173+G177+G180+G186+G195+G207+G4</f>
        <v>4091.5299999999997</v>
      </c>
      <c r="H208" s="28"/>
    </row>
    <row r="210" spans="1:8" ht="11.25" customHeight="1" x14ac:dyDescent="0.2">
      <c r="E210" s="4" t="s">
        <v>240</v>
      </c>
      <c r="F210" s="4">
        <f>(25.51*6+26.53*6)/12</f>
        <v>26.02</v>
      </c>
      <c r="G210" s="19">
        <f>G208*1000/F211/12</f>
        <v>26.019996743947047</v>
      </c>
      <c r="H210" s="20">
        <f>F210/G210</f>
        <v>1.0000001251365627</v>
      </c>
    </row>
    <row r="211" spans="1:8" ht="11.25" customHeight="1" x14ac:dyDescent="0.2">
      <c r="E211" s="4" t="s">
        <v>241</v>
      </c>
      <c r="F211" s="21">
        <v>13103.8</v>
      </c>
      <c r="G211" s="22">
        <f>F211*F210*12/1000</f>
        <v>4091.5305120000003</v>
      </c>
    </row>
    <row r="212" spans="1:8" ht="11.25" customHeight="1" x14ac:dyDescent="0.2">
      <c r="G212" s="19"/>
    </row>
    <row r="213" spans="1:8" ht="11.25" customHeight="1" x14ac:dyDescent="0.2">
      <c r="F213" s="4" t="s">
        <v>242</v>
      </c>
      <c r="G213" s="19">
        <f>G211-G208</f>
        <v>5.1200000052631367E-4</v>
      </c>
      <c r="H213" s="23">
        <f>G215-G208</f>
        <v>-409.15253919999941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3682.3774608000003</v>
      </c>
    </row>
    <row r="216" spans="1:8" ht="11.25" customHeight="1" x14ac:dyDescent="0.2">
      <c r="F216" s="4" t="s">
        <v>243</v>
      </c>
      <c r="G216" s="22">
        <f>G211*0.1</f>
        <v>409.15305120000005</v>
      </c>
    </row>
    <row r="217" spans="1:8" ht="11.25" customHeight="1" x14ac:dyDescent="0.2">
      <c r="G217" s="19">
        <f>SUM(G215:G216)</f>
        <v>4091.5305120000003</v>
      </c>
    </row>
    <row r="219" spans="1:8" ht="11.25" customHeight="1" x14ac:dyDescent="0.2">
      <c r="A219" s="31"/>
      <c r="B219" s="31"/>
      <c r="C219" s="31"/>
      <c r="D219" s="31"/>
      <c r="E219" s="31"/>
      <c r="F219" s="31"/>
      <c r="G219" s="31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2017-02-16T07:21:59Z</dcterms:modified>
</cp:coreProperties>
</file>