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798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28" i="3" l="1"/>
  <c r="H127" i="3"/>
  <c r="F127" i="3"/>
  <c r="F128" i="3"/>
  <c r="F126" i="3"/>
  <c r="K146" i="3"/>
  <c r="J128" i="3"/>
  <c r="J127" i="3"/>
  <c r="J126" i="3"/>
  <c r="J129" i="3" s="1"/>
  <c r="F210" i="3"/>
  <c r="G207" i="3"/>
  <c r="G195" i="3"/>
  <c r="G186" i="3"/>
  <c r="G180" i="3"/>
  <c r="G177" i="3"/>
  <c r="G173" i="3"/>
  <c r="G169" i="3"/>
  <c r="G164" i="3"/>
  <c r="G156" i="3"/>
  <c r="G110" i="3"/>
  <c r="G41" i="3"/>
  <c r="G42" i="3" s="1"/>
  <c r="G36" i="3"/>
  <c r="G35" i="3"/>
  <c r="G33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G6" i="2"/>
  <c r="G215" i="3" l="1"/>
  <c r="G216" i="3"/>
  <c r="F209" i="2"/>
  <c r="G157" i="2"/>
  <c r="G158" i="2" s="1"/>
  <c r="G44" i="2"/>
  <c r="G45" i="2" s="1"/>
  <c r="G41" i="2"/>
  <c r="G39" i="2"/>
  <c r="G36" i="2"/>
  <c r="G35" i="2"/>
  <c r="G3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I6" i="2"/>
  <c r="G206" i="2"/>
  <c r="G194" i="2"/>
  <c r="G185" i="2"/>
  <c r="G179" i="2"/>
  <c r="G176" i="2"/>
  <c r="G172" i="2"/>
  <c r="G168" i="2"/>
  <c r="G163" i="2"/>
  <c r="G155" i="2"/>
  <c r="G109" i="2"/>
  <c r="G217" i="3" l="1"/>
  <c r="G210" i="2"/>
  <c r="G37" i="2"/>
  <c r="G207" i="2" s="1"/>
  <c r="G209" i="2" s="1"/>
  <c r="H209" i="2" s="1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4" i="2" l="1"/>
  <c r="G212" i="2"/>
  <c r="G215" i="2"/>
  <c r="G216" i="2" l="1"/>
  <c r="H212" i="2"/>
  <c r="F158" i="3" l="1"/>
  <c r="G159" i="3"/>
  <c r="G45" i="3"/>
  <c r="G208" i="3" s="1"/>
  <c r="E44" i="3"/>
  <c r="G213" i="3" l="1"/>
  <c r="G210" i="3"/>
  <c r="H210" i="3" s="1"/>
  <c r="H213" i="3"/>
</calcChain>
</file>

<file path=xl/sharedStrings.xml><?xml version="1.0" encoding="utf-8"?>
<sst xmlns="http://schemas.openxmlformats.org/spreadsheetml/2006/main" count="1918" uniqueCount="252">
  <si>
    <t>Мусы Джалиля ул., д.16,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</si>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</sst>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DFD9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DFD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0" sqref="A20"/>
    </sheetView>
  </sheetViews>
  <sheetFormatPr defaultRowHeight="11.25" customHeight="1" x14ac:dyDescent="0.2"/>
  <cols>
    <col min="1" max="1" width="45.5703125" style="4" customWidth="1"/>
    <col min="2" max="2" width="3.7109375" style="4" customWidth="1"/>
    <col min="3" max="3" width="26.28515625" style="4" customWidth="1"/>
    <col min="4" max="7" width="9.140625" style="4"/>
    <col min="8" max="8" width="19.42578125" style="4" customWidth="1"/>
    <col min="9" max="16384" width="9.140625" style="4"/>
  </cols>
  <sheetData>
    <row r="1" spans="1:8" s="2" customFormat="1" ht="15" customHeight="1" x14ac:dyDescent="0.25">
      <c r="A1" s="1" t="s">
        <v>239</v>
      </c>
    </row>
    <row r="2" spans="1:8" s="2" customFormat="1" ht="15.7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67.5" x14ac:dyDescent="0.2">
      <c r="A3" s="3" t="s">
        <v>1</v>
      </c>
      <c r="B3" s="33" t="s">
        <v>2</v>
      </c>
      <c r="C3" s="3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264.39999999999998</v>
      </c>
      <c r="F5" s="5">
        <v>2.2799999999999998</v>
      </c>
      <c r="G5" s="5">
        <v>180.24700000000001</v>
      </c>
      <c r="H5" s="5" t="s">
        <v>12</v>
      </c>
    </row>
    <row r="6" spans="1:8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264.39999999999998</v>
      </c>
      <c r="F6" s="5">
        <v>3.23</v>
      </c>
      <c r="G6" s="5">
        <v>10.247999999999999</v>
      </c>
      <c r="H6" s="5"/>
    </row>
    <row r="7" spans="1:8" ht="22.5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925.6</v>
      </c>
      <c r="F7" s="5">
        <v>1.99</v>
      </c>
      <c r="G7" s="5">
        <v>95.781000000000006</v>
      </c>
      <c r="H7" s="5" t="s">
        <v>15</v>
      </c>
    </row>
    <row r="8" spans="1:8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925.6</v>
      </c>
      <c r="F8" s="5">
        <v>2.54</v>
      </c>
      <c r="G8" s="5">
        <v>28.212</v>
      </c>
      <c r="H8" s="5"/>
    </row>
    <row r="9" spans="1:8" ht="22.5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60</v>
      </c>
      <c r="F9" s="5">
        <v>3.08</v>
      </c>
      <c r="G9" s="5">
        <v>55.255000000000003</v>
      </c>
      <c r="H9" s="5" t="s">
        <v>15</v>
      </c>
    </row>
    <row r="10" spans="1:8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13.5</v>
      </c>
      <c r="F11" s="5">
        <v>3.25</v>
      </c>
      <c r="G11" s="5">
        <v>13.119</v>
      </c>
      <c r="H11" s="5" t="s">
        <v>12</v>
      </c>
    </row>
    <row r="12" spans="1:8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86</v>
      </c>
      <c r="F13" s="5">
        <v>8.3699999999999992</v>
      </c>
      <c r="G13" s="5">
        <v>0.72</v>
      </c>
      <c r="H13" s="5" t="s">
        <v>25</v>
      </c>
    </row>
    <row r="14" spans="1:8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5116</v>
      </c>
      <c r="F14" s="5">
        <v>2.78</v>
      </c>
      <c r="G14" s="5">
        <v>14.222</v>
      </c>
      <c r="H14" s="5" t="s">
        <v>25</v>
      </c>
    </row>
    <row r="15" spans="1:8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204</v>
      </c>
      <c r="F15" s="5">
        <v>1.73</v>
      </c>
      <c r="G15" s="5">
        <v>0.35299999999999998</v>
      </c>
      <c r="H15" s="5" t="s">
        <v>25</v>
      </c>
    </row>
    <row r="16" spans="1:8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6.3</v>
      </c>
      <c r="F17" s="5">
        <v>4.04</v>
      </c>
      <c r="G17" s="5">
        <v>5.0999999999999997E-2</v>
      </c>
      <c r="H17" s="5" t="s">
        <v>30</v>
      </c>
    </row>
    <row r="18" spans="1:8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108</v>
      </c>
      <c r="F20" s="5">
        <v>2.4900000000000002</v>
      </c>
      <c r="G20" s="5">
        <v>0.26900000000000002</v>
      </c>
      <c r="H20" s="5" t="s">
        <v>25</v>
      </c>
    </row>
    <row r="21" spans="1:8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54</v>
      </c>
      <c r="F21" s="5">
        <v>5.0199999999999996</v>
      </c>
      <c r="G21" s="5">
        <v>0.27100000000000002</v>
      </c>
      <c r="H21" s="5" t="s">
        <v>30</v>
      </c>
    </row>
    <row r="22" spans="1:8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108</v>
      </c>
      <c r="F22" s="5">
        <v>2.4900000000000002</v>
      </c>
      <c r="G22" s="5">
        <v>0.26900000000000002</v>
      </c>
      <c r="H22" s="5" t="s">
        <v>25</v>
      </c>
    </row>
    <row r="23" spans="1:8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18</v>
      </c>
      <c r="F23" s="5">
        <v>2.02</v>
      </c>
      <c r="G23" s="5">
        <v>3.5999999999999997E-2</v>
      </c>
      <c r="H23" s="5" t="s">
        <v>25</v>
      </c>
    </row>
    <row r="24" spans="1:8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1690</v>
      </c>
      <c r="F24" s="5">
        <v>2.0299999999999998</v>
      </c>
      <c r="G24" s="5">
        <v>6.8609999999999998</v>
      </c>
      <c r="H24" s="5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22.5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25.74</v>
      </c>
      <c r="H29" s="5" t="s">
        <v>48</v>
      </c>
    </row>
    <row r="30" spans="1:8" ht="22.5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0</v>
      </c>
      <c r="F31" s="5">
        <v>0</v>
      </c>
      <c r="G31" s="5">
        <v>0</v>
      </c>
      <c r="H31" s="5" t="s">
        <v>25</v>
      </c>
    </row>
    <row r="32" spans="1:8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1525</v>
      </c>
      <c r="F32" s="5">
        <v>1.67</v>
      </c>
      <c r="G32" s="5">
        <v>2.5470000000000002</v>
      </c>
      <c r="H32" s="5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</row>
    <row r="35" spans="1:8" ht="22.5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54</v>
      </c>
      <c r="F35" s="5">
        <v>3.59</v>
      </c>
      <c r="G35" s="5">
        <v>4.6529999999999996</v>
      </c>
      <c r="H35" s="5"/>
    </row>
    <row r="36" spans="1:8" s="10" customFormat="1" ht="12.75" x14ac:dyDescent="0.2">
      <c r="A36" s="35" t="s">
        <v>56</v>
      </c>
      <c r="B36" s="35"/>
      <c r="C36" s="35"/>
      <c r="D36" s="35"/>
      <c r="E36" s="35"/>
      <c r="F36" s="35"/>
      <c r="G36" s="9">
        <f>SUM(G5:G35)</f>
        <v>526.96800000000007</v>
      </c>
      <c r="H36" s="9"/>
    </row>
    <row r="37" spans="1:8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2.2200000000000002</v>
      </c>
      <c r="F38" s="5">
        <v>185.47</v>
      </c>
      <c r="G38" s="5">
        <v>150.286</v>
      </c>
      <c r="H38" s="5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2.2200000000000002</v>
      </c>
      <c r="F40" s="5">
        <v>299.37</v>
      </c>
      <c r="G40" s="5">
        <v>242.58</v>
      </c>
      <c r="H40" s="5"/>
    </row>
    <row r="41" spans="1:8" s="10" customFormat="1" ht="12.75" x14ac:dyDescent="0.2">
      <c r="A41" s="35" t="s">
        <v>62</v>
      </c>
      <c r="B41" s="35"/>
      <c r="C41" s="35"/>
      <c r="D41" s="35"/>
      <c r="E41" s="35"/>
      <c r="F41" s="35"/>
      <c r="G41" s="9">
        <f>SUM(G38:G40)</f>
        <v>392.86599999999999</v>
      </c>
      <c r="H41" s="9"/>
    </row>
    <row r="42" spans="1:8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21.5</v>
      </c>
      <c r="F43" s="5">
        <v>17.66</v>
      </c>
      <c r="G43" s="5">
        <v>138.58699999999999</v>
      </c>
      <c r="H43" s="5"/>
    </row>
    <row r="44" spans="1:8" s="10" customFormat="1" ht="12.75" x14ac:dyDescent="0.2">
      <c r="A44" s="35" t="s">
        <v>65</v>
      </c>
      <c r="B44" s="35"/>
      <c r="C44" s="35"/>
      <c r="D44" s="35"/>
      <c r="E44" s="35"/>
      <c r="F44" s="35"/>
      <c r="G44" s="9">
        <f>SUM(G43)</f>
        <v>138.58699999999999</v>
      </c>
      <c r="H44" s="9"/>
    </row>
    <row r="45" spans="1:8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45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45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45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45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72.52</v>
      </c>
      <c r="H53" s="5" t="s">
        <v>72</v>
      </c>
    </row>
    <row r="54" spans="1:8" ht="45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45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22.5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45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45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45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45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22.5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6.1</v>
      </c>
      <c r="H61" s="5" t="s">
        <v>81</v>
      </c>
    </row>
    <row r="62" spans="1:8" ht="45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45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12.81</v>
      </c>
      <c r="H65" s="5" t="s">
        <v>72</v>
      </c>
    </row>
    <row r="66" spans="1:8" ht="45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11.59</v>
      </c>
      <c r="H66" s="5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45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45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22.5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22.5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6.1</v>
      </c>
      <c r="H73" s="5" t="s">
        <v>72</v>
      </c>
    </row>
    <row r="74" spans="1:8" ht="45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24.41</v>
      </c>
      <c r="H74" s="5" t="s">
        <v>72</v>
      </c>
    </row>
    <row r="75" spans="1:8" ht="22.5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45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61.02</v>
      </c>
      <c r="H76" s="5" t="s">
        <v>72</v>
      </c>
    </row>
    <row r="77" spans="1:8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22.5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5.86</v>
      </c>
      <c r="H78" s="5" t="s">
        <v>81</v>
      </c>
    </row>
    <row r="79" spans="1:8" ht="22.5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22.5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6.35</v>
      </c>
      <c r="H80" s="5" t="s">
        <v>81</v>
      </c>
    </row>
    <row r="81" spans="1:8" ht="22.5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22.5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45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24.41</v>
      </c>
      <c r="H84" s="5" t="s">
        <v>72</v>
      </c>
    </row>
    <row r="85" spans="1:8" ht="45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45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45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45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45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45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61.02</v>
      </c>
      <c r="H90" s="5" t="s">
        <v>72</v>
      </c>
    </row>
    <row r="91" spans="1:8" ht="45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45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35.39</v>
      </c>
      <c r="H92" s="5" t="s">
        <v>72</v>
      </c>
    </row>
    <row r="93" spans="1:8" ht="45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45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45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37.83</v>
      </c>
      <c r="H95" s="5" t="s">
        <v>72</v>
      </c>
    </row>
    <row r="96" spans="1:8" ht="45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45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6.47</v>
      </c>
      <c r="H99" s="5" t="s">
        <v>126</v>
      </c>
    </row>
    <row r="100" spans="1:8" ht="33.75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5.74</v>
      </c>
      <c r="H100" s="5" t="s">
        <v>126</v>
      </c>
    </row>
    <row r="101" spans="1:8" ht="33.75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12.2</v>
      </c>
      <c r="H101" s="5" t="s">
        <v>126</v>
      </c>
    </row>
    <row r="102" spans="1:8" ht="22.5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122.04</v>
      </c>
      <c r="H106" s="5"/>
    </row>
    <row r="107" spans="1:8" ht="22.5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61.02</v>
      </c>
      <c r="H107" s="5"/>
    </row>
    <row r="108" spans="1:8" s="10" customFormat="1" ht="12.75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572.88</v>
      </c>
      <c r="H108" s="9"/>
    </row>
    <row r="109" spans="1:8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22.5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22.5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22.5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33.75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61.02</v>
      </c>
      <c r="H114" s="5" t="s">
        <v>126</v>
      </c>
    </row>
    <row r="115" spans="1:8" ht="33.75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48.82</v>
      </c>
      <c r="H115" s="5" t="s">
        <v>126</v>
      </c>
    </row>
    <row r="116" spans="1:8" ht="33.75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6.1</v>
      </c>
      <c r="H116" s="5" t="s">
        <v>126</v>
      </c>
    </row>
    <row r="117" spans="1:8" ht="33.75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33.75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45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12.2</v>
      </c>
      <c r="G119" s="5">
        <v>12.2</v>
      </c>
      <c r="H119" s="5" t="s">
        <v>126</v>
      </c>
    </row>
    <row r="120" spans="1:8" ht="45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42.35</v>
      </c>
      <c r="H120" s="5" t="s">
        <v>126</v>
      </c>
    </row>
    <row r="121" spans="1:8" ht="22.5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6.35</v>
      </c>
      <c r="H121" s="5" t="s">
        <v>81</v>
      </c>
    </row>
    <row r="122" spans="1:8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5.86</v>
      </c>
      <c r="H122" s="5"/>
    </row>
    <row r="123" spans="1:8" ht="33.75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0</v>
      </c>
      <c r="H123" s="5" t="s">
        <v>126</v>
      </c>
    </row>
    <row r="124" spans="1:8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49.51</v>
      </c>
      <c r="G124" s="5">
        <v>49.51</v>
      </c>
      <c r="H124" s="5"/>
    </row>
    <row r="125" spans="1:8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12.2</v>
      </c>
      <c r="G125" s="5">
        <v>12.2</v>
      </c>
      <c r="H125" s="5"/>
    </row>
    <row r="126" spans="1:8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106.81</v>
      </c>
      <c r="G126" s="5">
        <v>106.81</v>
      </c>
      <c r="H126" s="5"/>
    </row>
    <row r="127" spans="1:8" ht="33.75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6.47</v>
      </c>
      <c r="H127" s="5" t="s">
        <v>126</v>
      </c>
    </row>
    <row r="128" spans="1:8" ht="33.75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33.75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85.43</v>
      </c>
      <c r="H130" s="5" t="s">
        <v>126</v>
      </c>
    </row>
    <row r="131" spans="1:8" ht="33.75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59.8</v>
      </c>
      <c r="H131" s="5" t="s">
        <v>126</v>
      </c>
    </row>
    <row r="132" spans="1:8" ht="33.75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73.22</v>
      </c>
      <c r="H132" s="5" t="s">
        <v>126</v>
      </c>
    </row>
    <row r="133" spans="1:8" ht="45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62.24</v>
      </c>
      <c r="H133" s="5" t="s">
        <v>126</v>
      </c>
    </row>
    <row r="134" spans="1:8" ht="33.75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36.61</v>
      </c>
      <c r="H134" s="5" t="s">
        <v>126</v>
      </c>
    </row>
    <row r="135" spans="1:8" ht="33.75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10.98</v>
      </c>
      <c r="H135" s="5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13.42</v>
      </c>
      <c r="H137" s="5"/>
    </row>
    <row r="138" spans="1:8" ht="22.5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36.61</v>
      </c>
      <c r="H152" s="5"/>
    </row>
    <row r="153" spans="1:8" ht="22.5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6.1</v>
      </c>
      <c r="H153" s="5"/>
    </row>
    <row r="154" spans="1:8" s="10" customFormat="1" ht="12.75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769.09</v>
      </c>
      <c r="H154" s="9"/>
    </row>
    <row r="155" spans="1:8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124.12</v>
      </c>
      <c r="G156" s="5">
        <v>271.82299999999998</v>
      </c>
      <c r="H156" s="5" t="s">
        <v>156</v>
      </c>
    </row>
    <row r="157" spans="1:8" s="10" customFormat="1" ht="12.75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271.82299999999998</v>
      </c>
      <c r="H157" s="9"/>
    </row>
    <row r="158" spans="1:8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186</v>
      </c>
      <c r="B160" s="5">
        <v>1</v>
      </c>
      <c r="C160" s="5" t="s">
        <v>22</v>
      </c>
      <c r="D160" s="5" t="s">
        <v>71</v>
      </c>
      <c r="E160" s="5">
        <v>0</v>
      </c>
      <c r="F160" s="5">
        <v>0</v>
      </c>
      <c r="G160" s="5">
        <v>0</v>
      </c>
      <c r="H160" s="5" t="s">
        <v>23</v>
      </c>
    </row>
    <row r="161" spans="1:8" ht="33.75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2.75" x14ac:dyDescent="0.2">
      <c r="A162" s="35" t="s">
        <v>188</v>
      </c>
      <c r="B162" s="35"/>
      <c r="C162" s="35"/>
      <c r="D162" s="35"/>
      <c r="E162" s="35"/>
      <c r="F162" s="35"/>
      <c r="G162" s="9">
        <f>SUM(G159:G161)</f>
        <v>0</v>
      </c>
      <c r="H162" s="9"/>
    </row>
    <row r="163" spans="1:8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9.1</v>
      </c>
      <c r="H164" s="5"/>
    </row>
    <row r="165" spans="1:8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35" t="s">
        <v>193</v>
      </c>
      <c r="B167" s="35"/>
      <c r="C167" s="35"/>
      <c r="D167" s="35"/>
      <c r="E167" s="35"/>
      <c r="F167" s="35"/>
      <c r="G167" s="9">
        <f>SUM(G164:G166)</f>
        <v>9.1</v>
      </c>
      <c r="H167" s="9"/>
    </row>
    <row r="168" spans="1:8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45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33.75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33.75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6.35</v>
      </c>
      <c r="H173" s="5" t="s">
        <v>200</v>
      </c>
    </row>
    <row r="174" spans="1:8" ht="33.75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5.86</v>
      </c>
      <c r="H174" s="5" t="s">
        <v>200</v>
      </c>
    </row>
    <row r="175" spans="1:8" s="10" customFormat="1" ht="12.75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12.21</v>
      </c>
      <c r="H175" s="9"/>
    </row>
    <row r="176" spans="1:8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33.75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216.506</v>
      </c>
      <c r="H177" s="5"/>
    </row>
    <row r="178" spans="1:8" s="10" customFormat="1" ht="12.75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216.506</v>
      </c>
      <c r="H178" s="9"/>
    </row>
    <row r="179" spans="1:8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153.84</v>
      </c>
      <c r="H181" s="5"/>
    </row>
    <row r="182" spans="1:8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153.84</v>
      </c>
      <c r="H184" s="9"/>
    </row>
    <row r="185" spans="1:8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19.37</v>
      </c>
      <c r="H186" s="5" t="s">
        <v>25</v>
      </c>
    </row>
    <row r="187" spans="1:8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9.7200000000000006</v>
      </c>
      <c r="H187" s="5"/>
    </row>
    <row r="188" spans="1:8" ht="33.75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29.090000000000003</v>
      </c>
      <c r="H193" s="9"/>
    </row>
    <row r="194" spans="1:8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33.75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22.5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22.5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5" t="s">
        <v>237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238</v>
      </c>
      <c r="B206" s="35"/>
      <c r="C206" s="35"/>
      <c r="D206" s="35"/>
      <c r="E206" s="35"/>
      <c r="F206" s="35"/>
      <c r="G206" s="9">
        <f>G36+G41+G44+G108+G154+G157+G162+G167+G171+G175+G178+G184+G193+G205</f>
        <v>3092.96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8740157480314965" right="0.98425196850393704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8" workbookViewId="0">
      <selection activeCell="A226" sqref="A226"/>
    </sheetView>
  </sheetViews>
  <sheetFormatPr defaultRowHeight="11.25" x14ac:dyDescent="0.2"/>
  <cols>
    <col min="1" max="1" width="45.5703125" style="4" customWidth="1"/>
    <col min="2" max="2" width="3.7109375" style="4" customWidth="1"/>
    <col min="3" max="3" width="11.5703125" style="4" customWidth="1"/>
    <col min="4" max="7" width="9.140625" style="4"/>
    <col min="8" max="8" width="19.42578125" style="4" customWidth="1"/>
    <col min="9" max="16384" width="9.140625" style="4"/>
  </cols>
  <sheetData>
    <row r="1" spans="1:9" s="2" customFormat="1" ht="15" customHeight="1" x14ac:dyDescent="0.25">
      <c r="A1" s="1" t="s">
        <v>240</v>
      </c>
    </row>
    <row r="2" spans="1:9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37" t="s">
        <v>2</v>
      </c>
      <c r="C3" s="39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19" t="s">
        <v>241</v>
      </c>
      <c r="B4" s="13"/>
      <c r="C4" s="13"/>
      <c r="D4" s="12"/>
      <c r="E4" s="12"/>
      <c r="F4" s="12"/>
      <c r="G4" s="12">
        <v>328.08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22.5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264.39999999999998</v>
      </c>
      <c r="F6" s="5">
        <v>2.42</v>
      </c>
      <c r="G6" s="20">
        <f t="shared" ref="G6:G25" si="0">ROUND(E6*F6*B6/1000,2)</f>
        <v>191.95</v>
      </c>
      <c r="H6" s="5" t="s">
        <v>12</v>
      </c>
      <c r="I6" s="4">
        <f>ROUND(F6*1.06,2)</f>
        <v>2.57</v>
      </c>
    </row>
    <row r="7" spans="1:9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264.39999999999998</v>
      </c>
      <c r="F7" s="5">
        <v>3.42</v>
      </c>
      <c r="G7" s="20">
        <f t="shared" si="0"/>
        <v>10.85</v>
      </c>
      <c r="H7" s="5"/>
    </row>
    <row r="8" spans="1:9" ht="22.5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925.6</v>
      </c>
      <c r="F8" s="5">
        <v>2.11</v>
      </c>
      <c r="G8" s="20">
        <f t="shared" si="0"/>
        <v>101.56</v>
      </c>
      <c r="H8" s="5" t="s">
        <v>15</v>
      </c>
    </row>
    <row r="9" spans="1:9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925.6</v>
      </c>
      <c r="F9" s="5">
        <v>2.69</v>
      </c>
      <c r="G9" s="20">
        <f t="shared" si="0"/>
        <v>29.88</v>
      </c>
      <c r="H9" s="5"/>
    </row>
    <row r="10" spans="1:9" ht="22.5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60</v>
      </c>
      <c r="F10" s="5">
        <v>3.26</v>
      </c>
      <c r="G10" s="20">
        <f t="shared" si="0"/>
        <v>58.68</v>
      </c>
      <c r="H10" s="5" t="s">
        <v>15</v>
      </c>
    </row>
    <row r="11" spans="1:9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0">
        <f t="shared" si="0"/>
        <v>32.46</v>
      </c>
      <c r="H11" s="5" t="s">
        <v>12</v>
      </c>
    </row>
    <row r="12" spans="1:9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13.5</v>
      </c>
      <c r="F12" s="5">
        <v>3.45</v>
      </c>
      <c r="G12" s="20">
        <f t="shared" si="0"/>
        <v>13.97</v>
      </c>
      <c r="H12" s="5" t="s">
        <v>12</v>
      </c>
    </row>
    <row r="13" spans="1:9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0">
        <f t="shared" si="0"/>
        <v>0</v>
      </c>
      <c r="H13" s="5" t="s">
        <v>23</v>
      </c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5">
        <v>8.8699999999999992</v>
      </c>
      <c r="G14" s="20">
        <f t="shared" si="0"/>
        <v>0.76</v>
      </c>
      <c r="H14" s="5" t="s">
        <v>25</v>
      </c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5116</v>
      </c>
      <c r="F15" s="5">
        <v>2.95</v>
      </c>
      <c r="G15" s="20">
        <f t="shared" si="0"/>
        <v>15.09</v>
      </c>
      <c r="H15" s="5" t="s">
        <v>25</v>
      </c>
    </row>
    <row r="16" spans="1:9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5">
        <v>1.83</v>
      </c>
      <c r="G16" s="20">
        <f t="shared" si="0"/>
        <v>0.37</v>
      </c>
      <c r="H16" s="5" t="s">
        <v>25</v>
      </c>
    </row>
    <row r="17" spans="1:8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0">
        <f t="shared" si="0"/>
        <v>0</v>
      </c>
      <c r="H17" s="5" t="s">
        <v>25</v>
      </c>
    </row>
    <row r="18" spans="1:8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5">
        <v>4.28</v>
      </c>
      <c r="G18" s="20">
        <f t="shared" si="0"/>
        <v>0.05</v>
      </c>
      <c r="H18" s="5" t="s">
        <v>30</v>
      </c>
    </row>
    <row r="19" spans="1:8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0">
        <f t="shared" si="0"/>
        <v>0</v>
      </c>
      <c r="H19" s="5" t="s">
        <v>25</v>
      </c>
    </row>
    <row r="20" spans="1:8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20">
        <f t="shared" si="0"/>
        <v>0</v>
      </c>
      <c r="H20" s="5" t="s">
        <v>25</v>
      </c>
    </row>
    <row r="21" spans="1:8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5">
        <v>2.64</v>
      </c>
      <c r="G21" s="20">
        <f t="shared" si="0"/>
        <v>0.28999999999999998</v>
      </c>
      <c r="H21" s="5" t="s">
        <v>25</v>
      </c>
    </row>
    <row r="22" spans="1:8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5">
        <v>5.32</v>
      </c>
      <c r="G22" s="20">
        <f t="shared" si="0"/>
        <v>0.28999999999999998</v>
      </c>
      <c r="H22" s="5" t="s">
        <v>30</v>
      </c>
    </row>
    <row r="23" spans="1:8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5">
        <v>2.64</v>
      </c>
      <c r="G23" s="20">
        <f t="shared" si="0"/>
        <v>0.28999999999999998</v>
      </c>
      <c r="H23" s="5" t="s">
        <v>25</v>
      </c>
    </row>
    <row r="24" spans="1:8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</v>
      </c>
      <c r="F24" s="5">
        <v>2.14</v>
      </c>
      <c r="G24" s="20">
        <f t="shared" si="0"/>
        <v>0.04</v>
      </c>
      <c r="H24" s="5" t="s">
        <v>25</v>
      </c>
    </row>
    <row r="25" spans="1:8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5">
        <v>2.15</v>
      </c>
      <c r="G25" s="20">
        <f t="shared" si="0"/>
        <v>7.27</v>
      </c>
      <c r="H25" s="5" t="s">
        <v>30</v>
      </c>
    </row>
    <row r="26" spans="1:8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33.75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33.75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33.75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27.28</v>
      </c>
      <c r="H30" s="5" t="s">
        <v>48</v>
      </c>
    </row>
    <row r="31" spans="1:8" ht="33.75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/>
      <c r="G32" s="5">
        <v>0</v>
      </c>
      <c r="H32" s="5" t="s">
        <v>25</v>
      </c>
    </row>
    <row r="33" spans="1:8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5">
        <v>1.77</v>
      </c>
      <c r="G33" s="20">
        <f t="shared" ref="G33" si="1">ROUND(E33*F33*B33/1000,2)</f>
        <v>2.7</v>
      </c>
      <c r="H33" s="5" t="s">
        <v>25</v>
      </c>
    </row>
    <row r="34" spans="1:8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5">
        <v>8.7899999999999991</v>
      </c>
      <c r="G35" s="20">
        <f t="shared" ref="G35:G36" si="2">ROUND(E35*F35*B35/1000,2)</f>
        <v>61.13</v>
      </c>
      <c r="H35" s="5"/>
    </row>
    <row r="36" spans="1:8" ht="22.5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54</v>
      </c>
      <c r="F36" s="5">
        <v>3.81</v>
      </c>
      <c r="G36" s="20">
        <f t="shared" si="2"/>
        <v>4.9400000000000004</v>
      </c>
      <c r="H36" s="5"/>
    </row>
    <row r="37" spans="1:8" s="10" customFormat="1" ht="12.75" x14ac:dyDescent="0.2">
      <c r="A37" s="16" t="s">
        <v>56</v>
      </c>
      <c r="B37" s="17"/>
      <c r="C37" s="17"/>
      <c r="D37" s="17"/>
      <c r="E37" s="17"/>
      <c r="F37" s="18"/>
      <c r="G37" s="14">
        <f>SUM(G6:G36)</f>
        <v>559.85000000000014</v>
      </c>
      <c r="H37" s="14"/>
    </row>
    <row r="38" spans="1:8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2.2200000000000002</v>
      </c>
      <c r="F39" s="5">
        <v>196.6</v>
      </c>
      <c r="G39" s="20">
        <f t="shared" ref="G39" si="3">ROUND(E39*F39*B39/1000,2)</f>
        <v>159.74</v>
      </c>
      <c r="H39" s="5" t="s">
        <v>12</v>
      </c>
    </row>
    <row r="40" spans="1:8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2.2200000000000002</v>
      </c>
      <c r="F41" s="5">
        <v>317.33</v>
      </c>
      <c r="G41" s="20">
        <f t="shared" ref="G41" si="4">ROUND(E41*F41*B41/1000,2)</f>
        <v>257.83999999999997</v>
      </c>
      <c r="H41" s="5"/>
    </row>
    <row r="42" spans="1:8" s="10" customFormat="1" ht="12.75" x14ac:dyDescent="0.2">
      <c r="A42" s="16" t="s">
        <v>62</v>
      </c>
      <c r="B42" s="17"/>
      <c r="C42" s="17"/>
      <c r="D42" s="17"/>
      <c r="E42" s="17"/>
      <c r="F42" s="18"/>
      <c r="G42" s="14">
        <f>SUM(G39:G41)</f>
        <v>417.58</v>
      </c>
      <c r="H42" s="14"/>
    </row>
    <row r="43" spans="1:8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0.67800000000000005</v>
      </c>
      <c r="F44" s="5">
        <v>537.61</v>
      </c>
      <c r="G44" s="20">
        <f t="shared" ref="G44" si="5">ROUND(E44*F44*B44/1000,2)</f>
        <v>133.41</v>
      </c>
      <c r="H44" s="5"/>
    </row>
    <row r="45" spans="1:8" s="10" customFormat="1" ht="12.75" x14ac:dyDescent="0.2">
      <c r="A45" s="16" t="s">
        <v>65</v>
      </c>
      <c r="B45" s="17"/>
      <c r="C45" s="17"/>
      <c r="D45" s="17"/>
      <c r="E45" s="17"/>
      <c r="F45" s="18"/>
      <c r="G45" s="14">
        <f>SUM(G44)</f>
        <v>133.41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78.75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78.75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78.75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78.75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78.75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32.520000000000003</v>
      </c>
      <c r="H54" s="5" t="s">
        <v>72</v>
      </c>
    </row>
    <row r="55" spans="1:8" ht="78.75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78.75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45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78.75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78.75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78.75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78.75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45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78.75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78.75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78.75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12.81</v>
      </c>
      <c r="H66" s="5" t="s">
        <v>72</v>
      </c>
    </row>
    <row r="67" spans="1:8" ht="78.75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78.75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78.75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78.75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45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45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78.75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78.75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24.41</v>
      </c>
      <c r="H75" s="5" t="s">
        <v>72</v>
      </c>
    </row>
    <row r="76" spans="1:8" ht="45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78.75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61.02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45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5.86</v>
      </c>
      <c r="H79" s="5" t="s">
        <v>81</v>
      </c>
    </row>
    <row r="80" spans="1:8" ht="45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45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6.35</v>
      </c>
      <c r="H81" s="5" t="s">
        <v>81</v>
      </c>
    </row>
    <row r="82" spans="1:8" ht="45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45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78.75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24.41</v>
      </c>
      <c r="H85" s="5" t="s">
        <v>72</v>
      </c>
    </row>
    <row r="86" spans="1:8" ht="78.75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78.75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78.75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78.75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78.75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78.75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61.02</v>
      </c>
      <c r="H91" s="5" t="s">
        <v>72</v>
      </c>
    </row>
    <row r="92" spans="1:8" ht="78.75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78.75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35.39</v>
      </c>
      <c r="H93" s="5" t="s">
        <v>72</v>
      </c>
    </row>
    <row r="94" spans="1:8" ht="78.75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78.75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78.75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37.83</v>
      </c>
      <c r="H96" s="5" t="s">
        <v>72</v>
      </c>
    </row>
    <row r="97" spans="1:8" ht="78.75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78.75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56.25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6.47</v>
      </c>
      <c r="H100" s="5" t="s">
        <v>126</v>
      </c>
    </row>
    <row r="101" spans="1:8" ht="56.25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5.74</v>
      </c>
      <c r="H101" s="5" t="s">
        <v>126</v>
      </c>
    </row>
    <row r="102" spans="1:8" ht="56.25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45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122.04</v>
      </c>
      <c r="H107" s="5"/>
    </row>
    <row r="108" spans="1:8" ht="22.5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61.02</v>
      </c>
      <c r="H108" s="5"/>
    </row>
    <row r="109" spans="1:8" s="10" customFormat="1" ht="12.75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532.88000000000011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45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45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45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56.25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26">
        <v>64.680000000000007</v>
      </c>
      <c r="H115" s="5" t="s">
        <v>126</v>
      </c>
    </row>
    <row r="116" spans="1:8" ht="56.25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26">
        <v>51.75</v>
      </c>
      <c r="H116" s="5" t="s">
        <v>126</v>
      </c>
    </row>
    <row r="117" spans="1:8" ht="56.25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26">
        <v>6.47</v>
      </c>
      <c r="H117" s="5" t="s">
        <v>126</v>
      </c>
    </row>
    <row r="118" spans="1:8" ht="56.25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56.25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56.25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38.380000000000003</v>
      </c>
      <c r="G120" s="26">
        <v>38.380000000000003</v>
      </c>
      <c r="H120" s="5" t="s">
        <v>126</v>
      </c>
    </row>
    <row r="121" spans="1:8" ht="56.25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42.35</v>
      </c>
      <c r="H121" s="5" t="s">
        <v>126</v>
      </c>
    </row>
    <row r="122" spans="1:8" ht="45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6.35</v>
      </c>
      <c r="H122" s="5" t="s">
        <v>81</v>
      </c>
    </row>
    <row r="123" spans="1:8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5.86</v>
      </c>
      <c r="H123" s="5"/>
    </row>
    <row r="124" spans="1:8" ht="56.25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0</v>
      </c>
      <c r="H124" s="5" t="s">
        <v>126</v>
      </c>
    </row>
    <row r="125" spans="1:8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72.55</v>
      </c>
      <c r="G125" s="26">
        <v>72.55</v>
      </c>
      <c r="H125" s="5"/>
    </row>
    <row r="126" spans="1:8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9.15</v>
      </c>
      <c r="G126" s="26">
        <v>9.15</v>
      </c>
      <c r="H126" s="5"/>
    </row>
    <row r="127" spans="1:8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27.24</v>
      </c>
      <c r="G127" s="26">
        <v>27.24</v>
      </c>
      <c r="H127" s="5"/>
    </row>
    <row r="128" spans="1:8" ht="56.25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6.47</v>
      </c>
      <c r="H128" s="5" t="s">
        <v>126</v>
      </c>
    </row>
    <row r="129" spans="1:8" ht="56.25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56.25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26">
        <v>90.56</v>
      </c>
      <c r="H131" s="5" t="s">
        <v>126</v>
      </c>
    </row>
    <row r="132" spans="1:8" ht="56.25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26">
        <v>63.39</v>
      </c>
      <c r="H132" s="5" t="s">
        <v>126</v>
      </c>
    </row>
    <row r="133" spans="1:8" ht="56.25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26">
        <v>77.61</v>
      </c>
      <c r="H133" s="5" t="s">
        <v>126</v>
      </c>
    </row>
    <row r="134" spans="1:8" ht="56.25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26">
        <v>65.97</v>
      </c>
      <c r="H134" s="5" t="s">
        <v>126</v>
      </c>
    </row>
    <row r="135" spans="1:8" ht="56.25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26">
        <v>38.81</v>
      </c>
      <c r="H135" s="5" t="s">
        <v>126</v>
      </c>
    </row>
    <row r="136" spans="1:8" ht="56.25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6">
        <v>11.64</v>
      </c>
      <c r="H136" s="5" t="s">
        <v>126</v>
      </c>
    </row>
    <row r="137" spans="1:8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13.42</v>
      </c>
      <c r="H138" s="5"/>
    </row>
    <row r="139" spans="1:8" ht="22.5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26">
        <v>21.75</v>
      </c>
      <c r="H139" s="5"/>
    </row>
    <row r="140" spans="1:8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22.5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36.61</v>
      </c>
      <c r="H153" s="5"/>
    </row>
    <row r="154" spans="1:8" ht="22.5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2.75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757.1099999999999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114.38</v>
      </c>
      <c r="G157" s="27">
        <f t="shared" ref="G157" si="6">ROUND(E157*F157*B157/1000,2)</f>
        <v>251.18</v>
      </c>
      <c r="H157" s="5" t="s">
        <v>156</v>
      </c>
    </row>
    <row r="158" spans="1:8" s="10" customFormat="1" ht="12.75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251.18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22.5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26">
        <v>0</v>
      </c>
      <c r="H161" s="5" t="s">
        <v>23</v>
      </c>
    </row>
    <row r="162" spans="1:8" ht="33.75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2.75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26">
        <v>17.39</v>
      </c>
      <c r="H165" s="5"/>
    </row>
    <row r="166" spans="1:8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22.5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2.75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17.39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45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33.75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2.75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67.5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26">
        <v>37.32</v>
      </c>
      <c r="H174" s="5" t="s">
        <v>200</v>
      </c>
    </row>
    <row r="175" spans="1:8" ht="67.5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29.18</v>
      </c>
      <c r="H175" s="5" t="s">
        <v>200</v>
      </c>
    </row>
    <row r="176" spans="1:8" s="10" customFormat="1" ht="12.75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66.5</v>
      </c>
      <c r="H176" s="14"/>
    </row>
    <row r="177" spans="1:8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33.75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26">
        <v>122.71</v>
      </c>
      <c r="H178" s="5"/>
    </row>
    <row r="179" spans="1:8" s="10" customFormat="1" ht="12.75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122.71</v>
      </c>
      <c r="H179" s="14"/>
    </row>
    <row r="180" spans="1:8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27">
        <v>63.3</v>
      </c>
      <c r="H182" s="5"/>
    </row>
    <row r="183" spans="1:8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2.75" x14ac:dyDescent="0.2">
      <c r="A185" s="16" t="s">
        <v>210</v>
      </c>
      <c r="B185" s="17"/>
      <c r="C185" s="17"/>
      <c r="D185" s="17"/>
      <c r="E185" s="17"/>
      <c r="F185" s="18"/>
      <c r="G185" s="28">
        <f>SUM(G182:G184)</f>
        <v>63.3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26">
        <v>20.53</v>
      </c>
      <c r="H187" s="5" t="s">
        <v>25</v>
      </c>
    </row>
    <row r="188" spans="1:8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26">
        <v>10.31</v>
      </c>
      <c r="H188" s="5"/>
    </row>
    <row r="189" spans="1:8" ht="45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33.75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2.75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30.840000000000003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45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56.25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33.75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33.75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3280.83</v>
      </c>
      <c r="H207" s="14"/>
    </row>
    <row r="209" spans="1:8" hidden="1" x14ac:dyDescent="0.2">
      <c r="E209" s="4" t="s">
        <v>242</v>
      </c>
      <c r="F209" s="4">
        <f>(25.51*6+26.53*6)/12</f>
        <v>26.02</v>
      </c>
      <c r="G209" s="21">
        <f>G207*1000/F210/12</f>
        <v>26.019995431790928</v>
      </c>
      <c r="H209" s="22">
        <f>F209/G209</f>
        <v>1.0000001755653294</v>
      </c>
    </row>
    <row r="210" spans="1:8" hidden="1" x14ac:dyDescent="0.2">
      <c r="E210" s="4" t="s">
        <v>243</v>
      </c>
      <c r="F210" s="23">
        <v>10507.4</v>
      </c>
      <c r="G210" s="24">
        <f>F210*F209*12/1000</f>
        <v>3280.8305760000003</v>
      </c>
    </row>
    <row r="211" spans="1:8" hidden="1" x14ac:dyDescent="0.2">
      <c r="G211" s="21"/>
    </row>
    <row r="212" spans="1:8" hidden="1" x14ac:dyDescent="0.2">
      <c r="F212" s="4" t="s">
        <v>244</v>
      </c>
      <c r="G212" s="21">
        <f>G210-G207</f>
        <v>5.760000003647292E-4</v>
      </c>
      <c r="H212" s="25">
        <f>G214-G207</f>
        <v>-328.08248159999948</v>
      </c>
    </row>
    <row r="213" spans="1:8" hidden="1" x14ac:dyDescent="0.2">
      <c r="G213" s="21"/>
    </row>
    <row r="214" spans="1:8" hidden="1" x14ac:dyDescent="0.2">
      <c r="G214" s="21">
        <f>G210*0.9</f>
        <v>2952.7475184000004</v>
      </c>
    </row>
    <row r="215" spans="1:8" hidden="1" x14ac:dyDescent="0.2">
      <c r="F215" s="4" t="s">
        <v>245</v>
      </c>
      <c r="G215" s="24">
        <f>G210*0.1</f>
        <v>328.08305760000007</v>
      </c>
    </row>
    <row r="216" spans="1:8" hidden="1" x14ac:dyDescent="0.2">
      <c r="G216" s="21">
        <f>SUM(G214:G215)</f>
        <v>3280.8305760000003</v>
      </c>
    </row>
    <row r="219" spans="1:8" x14ac:dyDescent="0.2">
      <c r="A219" s="32" t="s">
        <v>246</v>
      </c>
      <c r="B219" s="32"/>
      <c r="C219" s="32"/>
      <c r="D219" s="32"/>
      <c r="E219" s="32"/>
      <c r="G219" s="32" t="s">
        <v>247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topLeftCell="A121" workbookViewId="0">
      <selection activeCell="A138" sqref="A138:H138"/>
    </sheetView>
  </sheetViews>
  <sheetFormatPr defaultRowHeight="11.25" customHeight="1" x14ac:dyDescent="0.2"/>
  <cols>
    <col min="1" max="1" width="45.5703125" style="4" customWidth="1"/>
    <col min="2" max="2" width="3.7109375" style="4" customWidth="1"/>
    <col min="3" max="3" width="11.5703125" style="4" customWidth="1"/>
    <col min="4" max="7" width="9.140625" style="4"/>
    <col min="8" max="8" width="19.42578125" style="4" customWidth="1"/>
    <col min="9" max="16384" width="9.140625" style="4"/>
  </cols>
  <sheetData>
    <row r="1" spans="1:8" s="2" customFormat="1" ht="15.75" x14ac:dyDescent="0.25">
      <c r="A1" s="1" t="s">
        <v>248</v>
      </c>
    </row>
    <row r="2" spans="1:8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31" t="s">
        <v>1</v>
      </c>
      <c r="B3" s="37" t="s">
        <v>2</v>
      </c>
      <c r="C3" s="39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</row>
    <row r="4" spans="1:8" ht="11.25" customHeight="1" x14ac:dyDescent="0.2">
      <c r="A4" s="19" t="s">
        <v>241</v>
      </c>
      <c r="B4" s="30"/>
      <c r="C4" s="30"/>
      <c r="D4" s="31"/>
      <c r="E4" s="31"/>
      <c r="F4" s="31"/>
      <c r="G4" s="31">
        <v>328.08</v>
      </c>
      <c r="H4" s="3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264.39999999999998</v>
      </c>
      <c r="F6" s="20">
        <v>2.65</v>
      </c>
      <c r="G6" s="20">
        <f t="shared" ref="G6:G25" si="0">ROUND(E6*F6*B6/1000,2)</f>
        <v>210.2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264.39999999999998</v>
      </c>
      <c r="F7" s="20">
        <v>3.78</v>
      </c>
      <c r="G7" s="20">
        <f t="shared" si="0"/>
        <v>11.99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925.6</v>
      </c>
      <c r="F8" s="20">
        <v>2.3199999999999998</v>
      </c>
      <c r="G8" s="20">
        <f t="shared" si="0"/>
        <v>111.66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925.6</v>
      </c>
      <c r="F9" s="20">
        <v>2.98</v>
      </c>
      <c r="G9" s="20">
        <f t="shared" si="0"/>
        <v>33.1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60</v>
      </c>
      <c r="F10" s="20">
        <v>3.58</v>
      </c>
      <c r="G10" s="20">
        <f t="shared" si="0"/>
        <v>64.44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0">
        <v>22.39</v>
      </c>
      <c r="G11" s="20">
        <f t="shared" si="0"/>
        <v>34.93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13.5</v>
      </c>
      <c r="F12" s="20">
        <v>3.81</v>
      </c>
      <c r="G12" s="20">
        <f t="shared" si="0"/>
        <v>15.43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0">
        <v>0</v>
      </c>
      <c r="G13" s="20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86</v>
      </c>
      <c r="F14" s="20">
        <v>9.76</v>
      </c>
      <c r="G14" s="20">
        <f t="shared" si="0"/>
        <v>0.84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5116</v>
      </c>
      <c r="F15" s="20">
        <v>3.25</v>
      </c>
      <c r="G15" s="20">
        <f t="shared" si="0"/>
        <v>16.63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204</v>
      </c>
      <c r="F16" s="20">
        <v>2.0299999999999998</v>
      </c>
      <c r="G16" s="20">
        <f t="shared" si="0"/>
        <v>0.41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20">
        <v>4.75</v>
      </c>
      <c r="G17" s="20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6.3</v>
      </c>
      <c r="F18" s="20">
        <v>4.7300000000000004</v>
      </c>
      <c r="G18" s="20">
        <f t="shared" si="0"/>
        <v>0.06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0">
        <v>4.54</v>
      </c>
      <c r="G19" s="20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20">
        <v>3.06</v>
      </c>
      <c r="G20" s="20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108</v>
      </c>
      <c r="F21" s="20">
        <v>2.92</v>
      </c>
      <c r="G21" s="20">
        <f t="shared" si="0"/>
        <v>0.32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54</v>
      </c>
      <c r="F22" s="20">
        <v>5.87</v>
      </c>
      <c r="G22" s="20">
        <f t="shared" si="0"/>
        <v>0.32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108</v>
      </c>
      <c r="F23" s="20">
        <v>2.92</v>
      </c>
      <c r="G23" s="20">
        <f t="shared" si="0"/>
        <v>0.32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18</v>
      </c>
      <c r="F24" s="20">
        <v>2.37</v>
      </c>
      <c r="G24" s="20">
        <f t="shared" si="0"/>
        <v>0.04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1690</v>
      </c>
      <c r="F25" s="20">
        <v>2.3199999999999998</v>
      </c>
      <c r="G25" s="20">
        <f t="shared" si="0"/>
        <v>7.84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40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0">
        <v>0</v>
      </c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6</v>
      </c>
      <c r="F28" s="20">
        <v>50.76</v>
      </c>
      <c r="G28" s="20">
        <f t="shared" ref="G28" si="1">ROUND(E28*F28*B28/1000,2)</f>
        <v>0.61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40"/>
      <c r="G29" s="7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0">
        <v>8.6999999999999993</v>
      </c>
      <c r="G30" s="5">
        <v>27.28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0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20">
        <v>1.91</v>
      </c>
      <c r="G32" s="5">
        <v>0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1525</v>
      </c>
      <c r="F33" s="20">
        <v>1.91</v>
      </c>
      <c r="G33" s="20">
        <f t="shared" ref="G33" si="2">ROUND(E33*F33*B33/1000,2)</f>
        <v>2.91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40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20">
        <v>9.6199999999999992</v>
      </c>
      <c r="G35" s="20">
        <f t="shared" ref="G35:G36" si="3">ROUND(E35*F35*B35/1000,2)</f>
        <v>66.900000000000006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54</v>
      </c>
      <c r="F36" s="20">
        <v>4.2</v>
      </c>
      <c r="G36" s="20">
        <f t="shared" si="3"/>
        <v>5.44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9">
        <f>SUM(G6:G36)</f>
        <v>611.67000000000007</v>
      </c>
      <c r="H37" s="29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44">
        <v>142.49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2.14</v>
      </c>
      <c r="F41" s="41">
        <v>337.27</v>
      </c>
      <c r="G41" s="44">
        <f t="shared" ref="G41" si="4">ROUND(E41*F41*B41/1000,2)</f>
        <v>264.16000000000003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9">
        <f>SUM(G39:G41)</f>
        <v>406.65000000000003</v>
      </c>
      <c r="H42" s="29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48">
        <f>ROUND(G44/F44/B44*1000,3)</f>
        <v>0.67800000000000005</v>
      </c>
      <c r="F44" s="5">
        <v>536</v>
      </c>
      <c r="G44" s="44">
        <v>133.02000000000001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9">
        <f>SUM(G44)</f>
        <v>133.02000000000001</v>
      </c>
      <c r="H45" s="29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32.520000000000003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42.89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0.41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49" t="s">
        <v>250</v>
      </c>
      <c r="B64" s="43"/>
      <c r="C64" s="43"/>
      <c r="D64" s="43"/>
      <c r="E64" s="43"/>
      <c r="F64" s="43"/>
      <c r="G64" s="43">
        <v>15.89</v>
      </c>
      <c r="H64" s="43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89</v>
      </c>
      <c r="B66" s="5">
        <v>1</v>
      </c>
      <c r="C66" s="5" t="s">
        <v>70</v>
      </c>
      <c r="D66" s="5" t="s">
        <v>47</v>
      </c>
      <c r="E66" s="5">
        <v>0</v>
      </c>
      <c r="F66" s="5">
        <v>0</v>
      </c>
      <c r="G66" s="5">
        <v>0</v>
      </c>
      <c r="H66" s="5" t="s">
        <v>72</v>
      </c>
    </row>
    <row r="67" spans="1:8" ht="11.25" customHeight="1" x14ac:dyDescent="0.2">
      <c r="A67" s="5" t="s">
        <v>90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12.81</v>
      </c>
      <c r="H67" s="5" t="s">
        <v>72</v>
      </c>
    </row>
    <row r="68" spans="1:8" ht="11.25" customHeight="1" x14ac:dyDescent="0.2">
      <c r="A68" s="5" t="s">
        <v>91</v>
      </c>
      <c r="B68" s="5">
        <v>1</v>
      </c>
      <c r="C68" s="5" t="s">
        <v>70</v>
      </c>
      <c r="D68" s="5" t="s">
        <v>71</v>
      </c>
      <c r="E68" s="5">
        <v>0</v>
      </c>
      <c r="F68" s="5">
        <v>0</v>
      </c>
      <c r="G68" s="5">
        <v>11.59</v>
      </c>
      <c r="H68" s="5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93</v>
      </c>
      <c r="B70" s="5">
        <v>2</v>
      </c>
      <c r="C70" s="5" t="s">
        <v>70</v>
      </c>
      <c r="D70" s="5" t="s">
        <v>71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95</v>
      </c>
      <c r="B71" s="5">
        <v>2</v>
      </c>
      <c r="C71" s="5" t="s">
        <v>70</v>
      </c>
      <c r="D71" s="5" t="s">
        <v>47</v>
      </c>
      <c r="E71" s="5">
        <v>0</v>
      </c>
      <c r="F71" s="5">
        <v>0</v>
      </c>
      <c r="G71" s="5">
        <v>0</v>
      </c>
      <c r="H71" s="5" t="s">
        <v>94</v>
      </c>
    </row>
    <row r="72" spans="1:8" ht="11.25" customHeight="1" x14ac:dyDescent="0.2">
      <c r="A72" s="5" t="s">
        <v>96</v>
      </c>
      <c r="B72" s="5">
        <v>1</v>
      </c>
      <c r="C72" s="5" t="s">
        <v>70</v>
      </c>
      <c r="D72" s="5" t="s">
        <v>41</v>
      </c>
      <c r="E72" s="5">
        <v>0</v>
      </c>
      <c r="F72" s="5">
        <v>0</v>
      </c>
      <c r="G72" s="5">
        <v>0</v>
      </c>
      <c r="H72" s="5" t="s">
        <v>72</v>
      </c>
    </row>
    <row r="73" spans="1:8" ht="11.25" customHeight="1" x14ac:dyDescent="0.2">
      <c r="A73" s="5" t="s">
        <v>97</v>
      </c>
      <c r="B73" s="5">
        <v>1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98</v>
      </c>
      <c r="B74" s="5">
        <v>0</v>
      </c>
      <c r="C74" s="5" t="s">
        <v>81</v>
      </c>
      <c r="D74" s="5" t="s">
        <v>19</v>
      </c>
      <c r="E74" s="5">
        <v>0</v>
      </c>
      <c r="F74" s="5">
        <v>0</v>
      </c>
      <c r="G74" s="5">
        <v>0</v>
      </c>
      <c r="H74" s="5" t="s">
        <v>81</v>
      </c>
    </row>
    <row r="75" spans="1:8" ht="11.25" customHeight="1" x14ac:dyDescent="0.2">
      <c r="A75" s="5" t="s">
        <v>99</v>
      </c>
      <c r="B75" s="5">
        <v>1</v>
      </c>
      <c r="C75" s="5" t="s">
        <v>70</v>
      </c>
      <c r="D75" s="5" t="s">
        <v>19</v>
      </c>
      <c r="E75" s="5">
        <v>0</v>
      </c>
      <c r="F75" s="5">
        <v>0</v>
      </c>
      <c r="G75" s="5">
        <v>6.1</v>
      </c>
      <c r="H75" s="5" t="s">
        <v>72</v>
      </c>
    </row>
    <row r="76" spans="1:8" ht="11.25" customHeight="1" x14ac:dyDescent="0.2">
      <c r="A76" s="5" t="s">
        <v>100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24.41</v>
      </c>
      <c r="H76" s="5" t="s">
        <v>72</v>
      </c>
    </row>
    <row r="77" spans="1:8" ht="11.25" customHeight="1" x14ac:dyDescent="0.2">
      <c r="A77" s="5" t="s">
        <v>101</v>
      </c>
      <c r="B77" s="5">
        <v>1</v>
      </c>
      <c r="C77" s="5" t="s">
        <v>81</v>
      </c>
      <c r="D77" s="5" t="s">
        <v>71</v>
      </c>
      <c r="E77" s="5">
        <v>0</v>
      </c>
      <c r="F77" s="5">
        <v>0</v>
      </c>
      <c r="G77" s="5">
        <v>0</v>
      </c>
      <c r="H77" s="5" t="s">
        <v>81</v>
      </c>
    </row>
    <row r="78" spans="1:8" ht="11.25" customHeight="1" x14ac:dyDescent="0.2">
      <c r="A78" s="5" t="s">
        <v>102</v>
      </c>
      <c r="B78" s="5">
        <v>1</v>
      </c>
      <c r="C78" s="5" t="s">
        <v>70</v>
      </c>
      <c r="D78" s="5" t="s">
        <v>71</v>
      </c>
      <c r="E78" s="5">
        <v>0</v>
      </c>
      <c r="F78" s="5">
        <v>0</v>
      </c>
      <c r="G78" s="5">
        <v>61.02</v>
      </c>
      <c r="H78" s="5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104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5.86</v>
      </c>
      <c r="H80" s="5" t="s">
        <v>81</v>
      </c>
    </row>
    <row r="81" spans="1:8" ht="11.25" customHeight="1" x14ac:dyDescent="0.2">
      <c r="A81" s="5" t="s">
        <v>105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106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6.35</v>
      </c>
      <c r="H82" s="5" t="s">
        <v>81</v>
      </c>
    </row>
    <row r="83" spans="1:8" ht="11.25" customHeight="1" x14ac:dyDescent="0.2">
      <c r="A83" s="5" t="s">
        <v>107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5" t="s">
        <v>108</v>
      </c>
      <c r="B84" s="5">
        <v>1</v>
      </c>
      <c r="C84" s="5" t="s">
        <v>81</v>
      </c>
      <c r="D84" s="5" t="s">
        <v>19</v>
      </c>
      <c r="E84" s="5">
        <v>0</v>
      </c>
      <c r="F84" s="5">
        <v>0</v>
      </c>
      <c r="G84" s="5">
        <v>0</v>
      </c>
      <c r="H84" s="5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110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24.41</v>
      </c>
      <c r="H86" s="5" t="s">
        <v>72</v>
      </c>
    </row>
    <row r="87" spans="1:8" ht="11.25" customHeight="1" x14ac:dyDescent="0.2">
      <c r="A87" s="5" t="s">
        <v>111</v>
      </c>
      <c r="B87" s="5">
        <v>1</v>
      </c>
      <c r="C87" s="5" t="s">
        <v>70</v>
      </c>
      <c r="D87" s="5" t="s">
        <v>71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112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113</v>
      </c>
      <c r="B89" s="5">
        <v>1</v>
      </c>
      <c r="C89" s="5" t="s">
        <v>70</v>
      </c>
      <c r="D89" s="5" t="s">
        <v>19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114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115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116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117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118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35.39</v>
      </c>
      <c r="H94" s="5" t="s">
        <v>72</v>
      </c>
    </row>
    <row r="95" spans="1:8" ht="11.25" customHeight="1" x14ac:dyDescent="0.2">
      <c r="A95" s="5" t="s">
        <v>119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120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121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37.83</v>
      </c>
      <c r="H97" s="5" t="s">
        <v>72</v>
      </c>
    </row>
    <row r="98" spans="1:8" ht="11.25" customHeight="1" x14ac:dyDescent="0.2">
      <c r="A98" s="5" t="s">
        <v>122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5" t="s">
        <v>123</v>
      </c>
      <c r="B99" s="5">
        <v>1</v>
      </c>
      <c r="C99" s="5" t="s">
        <v>70</v>
      </c>
      <c r="D99" s="5" t="s">
        <v>71</v>
      </c>
      <c r="E99" s="5">
        <v>0</v>
      </c>
      <c r="F99" s="5">
        <v>0</v>
      </c>
      <c r="G99" s="5">
        <v>0</v>
      </c>
      <c r="H99" s="5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125</v>
      </c>
      <c r="B101" s="5">
        <v>0</v>
      </c>
      <c r="C101" s="5" t="s">
        <v>126</v>
      </c>
      <c r="D101" s="5" t="s">
        <v>47</v>
      </c>
      <c r="E101" s="5">
        <v>0</v>
      </c>
      <c r="F101" s="5">
        <v>0</v>
      </c>
      <c r="G101" s="5">
        <v>6.47</v>
      </c>
      <c r="H101" s="5" t="s">
        <v>126</v>
      </c>
    </row>
    <row r="102" spans="1:8" ht="11.25" customHeight="1" x14ac:dyDescent="0.2">
      <c r="A102" s="5" t="s">
        <v>127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5.74</v>
      </c>
      <c r="H102" s="5" t="s">
        <v>126</v>
      </c>
    </row>
    <row r="103" spans="1:8" ht="11.25" customHeight="1" x14ac:dyDescent="0.2">
      <c r="A103" s="5" t="s">
        <v>128</v>
      </c>
      <c r="B103" s="5">
        <v>0</v>
      </c>
      <c r="C103" s="5" t="s">
        <v>126</v>
      </c>
      <c r="D103" s="5" t="s">
        <v>41</v>
      </c>
      <c r="E103" s="5">
        <v>0</v>
      </c>
      <c r="F103" s="5">
        <v>0</v>
      </c>
      <c r="G103" s="5">
        <v>12.2</v>
      </c>
      <c r="H103" s="5" t="s">
        <v>126</v>
      </c>
    </row>
    <row r="104" spans="1:8" ht="11.25" customHeight="1" x14ac:dyDescent="0.2">
      <c r="A104" s="5" t="s">
        <v>129</v>
      </c>
      <c r="B104" s="5">
        <v>1</v>
      </c>
      <c r="C104" s="5" t="s">
        <v>81</v>
      </c>
      <c r="D104" s="5" t="s">
        <v>19</v>
      </c>
      <c r="E104" s="5">
        <v>0</v>
      </c>
      <c r="F104" s="5">
        <v>0</v>
      </c>
      <c r="G104" s="5">
        <v>0</v>
      </c>
      <c r="H104" s="5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130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52.04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131</v>
      </c>
      <c r="D109" s="5" t="s">
        <v>47</v>
      </c>
      <c r="E109" s="5">
        <v>0</v>
      </c>
      <c r="F109" s="5">
        <v>0</v>
      </c>
      <c r="G109" s="5">
        <v>0</v>
      </c>
      <c r="H109" s="5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29">
        <f>SUM(G49:G109)</f>
        <v>393.93000000000006</v>
      </c>
      <c r="H110" s="29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81</v>
      </c>
      <c r="D113" s="5" t="s">
        <v>41</v>
      </c>
      <c r="E113" s="5">
        <v>0</v>
      </c>
      <c r="F113" s="5">
        <v>0</v>
      </c>
      <c r="G113" s="5">
        <v>0</v>
      </c>
      <c r="H113" s="5" t="s">
        <v>81</v>
      </c>
    </row>
    <row r="114" spans="1:11" ht="11.25" customHeight="1" x14ac:dyDescent="0.2">
      <c r="A114" s="5" t="s">
        <v>138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11" ht="11.25" customHeight="1" x14ac:dyDescent="0.2">
      <c r="A115" s="5" t="s">
        <v>139</v>
      </c>
      <c r="B115" s="5">
        <v>1</v>
      </c>
      <c r="C115" s="5" t="s">
        <v>81</v>
      </c>
      <c r="D115" s="5" t="s">
        <v>19</v>
      </c>
      <c r="E115" s="5">
        <v>0</v>
      </c>
      <c r="F115" s="5">
        <v>0</v>
      </c>
      <c r="G115" s="5">
        <v>0</v>
      </c>
      <c r="H115" s="5" t="s">
        <v>81</v>
      </c>
    </row>
    <row r="116" spans="1:11" ht="11.25" customHeight="1" x14ac:dyDescent="0.2">
      <c r="A116" s="5" t="s">
        <v>140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64.680000000000007</v>
      </c>
      <c r="H116" s="5" t="s">
        <v>126</v>
      </c>
    </row>
    <row r="117" spans="1:11" ht="11.25" customHeight="1" x14ac:dyDescent="0.2">
      <c r="A117" s="5" t="s">
        <v>141</v>
      </c>
      <c r="B117" s="5">
        <v>0</v>
      </c>
      <c r="C117" s="5" t="s">
        <v>126</v>
      </c>
      <c r="D117" s="5" t="s">
        <v>71</v>
      </c>
      <c r="E117" s="5">
        <v>0</v>
      </c>
      <c r="F117" s="5">
        <v>0</v>
      </c>
      <c r="G117" s="5">
        <v>51.75</v>
      </c>
      <c r="H117" s="5" t="s">
        <v>126</v>
      </c>
    </row>
    <row r="118" spans="1:11" ht="11.25" customHeight="1" x14ac:dyDescent="0.2">
      <c r="A118" s="5" t="s">
        <v>142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6.47</v>
      </c>
      <c r="H118" s="5" t="s">
        <v>126</v>
      </c>
    </row>
    <row r="119" spans="1:11" ht="11.25" customHeight="1" x14ac:dyDescent="0.2">
      <c r="A119" s="5" t="s">
        <v>143</v>
      </c>
      <c r="B119" s="5">
        <v>0</v>
      </c>
      <c r="C119" s="5" t="s">
        <v>126</v>
      </c>
      <c r="D119" s="5" t="s">
        <v>41</v>
      </c>
      <c r="E119" s="5">
        <v>0</v>
      </c>
      <c r="F119" s="5">
        <v>0</v>
      </c>
      <c r="G119" s="5">
        <v>0</v>
      </c>
      <c r="H119" s="5" t="s">
        <v>126</v>
      </c>
    </row>
    <row r="120" spans="1:11" ht="11.25" customHeight="1" x14ac:dyDescent="0.2">
      <c r="A120" s="5" t="s">
        <v>144</v>
      </c>
      <c r="B120" s="5">
        <v>0</v>
      </c>
      <c r="C120" s="5" t="s">
        <v>126</v>
      </c>
      <c r="D120" s="5" t="s">
        <v>19</v>
      </c>
      <c r="E120" s="5">
        <v>0</v>
      </c>
      <c r="F120" s="5">
        <v>0</v>
      </c>
      <c r="G120" s="5">
        <v>0</v>
      </c>
      <c r="H120" s="5" t="s">
        <v>126</v>
      </c>
    </row>
    <row r="121" spans="1:11" ht="11.25" customHeight="1" x14ac:dyDescent="0.2">
      <c r="A121" s="5" t="s">
        <v>145</v>
      </c>
      <c r="B121" s="5">
        <v>1</v>
      </c>
      <c r="C121" s="5" t="s">
        <v>126</v>
      </c>
      <c r="D121" s="5" t="s">
        <v>71</v>
      </c>
      <c r="E121" s="5">
        <v>1000</v>
      </c>
      <c r="F121" s="5">
        <v>35.1</v>
      </c>
      <c r="G121" s="43">
        <v>35.1</v>
      </c>
      <c r="H121" s="5" t="s">
        <v>126</v>
      </c>
    </row>
    <row r="122" spans="1:11" ht="11.25" customHeight="1" x14ac:dyDescent="0.2">
      <c r="A122" s="5" t="s">
        <v>146</v>
      </c>
      <c r="B122" s="5">
        <v>0</v>
      </c>
      <c r="C122" s="5" t="s">
        <v>126</v>
      </c>
      <c r="D122" s="5" t="s">
        <v>71</v>
      </c>
      <c r="E122" s="5">
        <v>0</v>
      </c>
      <c r="F122" s="5">
        <v>0</v>
      </c>
      <c r="G122" s="5">
        <v>42.35</v>
      </c>
      <c r="H122" s="5" t="s">
        <v>126</v>
      </c>
    </row>
    <row r="123" spans="1:11" ht="11.25" customHeight="1" x14ac:dyDescent="0.2">
      <c r="A123" s="5" t="s">
        <v>147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6.35</v>
      </c>
      <c r="H123" s="5" t="s">
        <v>81</v>
      </c>
    </row>
    <row r="124" spans="1:11" ht="11.25" customHeight="1" x14ac:dyDescent="0.2">
      <c r="A124" s="5" t="s">
        <v>148</v>
      </c>
      <c r="B124" s="5">
        <v>2</v>
      </c>
      <c r="C124" s="5" t="s">
        <v>131</v>
      </c>
      <c r="D124" s="5" t="s">
        <v>41</v>
      </c>
      <c r="E124" s="5">
        <v>0</v>
      </c>
      <c r="F124" s="5">
        <v>0</v>
      </c>
      <c r="G124" s="5">
        <v>5.86</v>
      </c>
      <c r="H124" s="5"/>
    </row>
    <row r="125" spans="1:11" ht="11.25" customHeight="1" x14ac:dyDescent="0.2">
      <c r="A125" s="5" t="s">
        <v>149</v>
      </c>
      <c r="B125" s="5">
        <v>0</v>
      </c>
      <c r="C125" s="5" t="s">
        <v>126</v>
      </c>
      <c r="D125" s="5" t="s">
        <v>19</v>
      </c>
      <c r="E125" s="5">
        <v>0</v>
      </c>
      <c r="F125" s="5">
        <v>0</v>
      </c>
      <c r="G125" s="43">
        <v>0</v>
      </c>
      <c r="H125" s="5" t="s">
        <v>126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71</v>
      </c>
      <c r="E126" s="5">
        <v>1000</v>
      </c>
      <c r="F126" s="5">
        <f>G126</f>
        <v>72.05</v>
      </c>
      <c r="G126" s="43">
        <v>72.05</v>
      </c>
      <c r="H126" s="5"/>
      <c r="I126" s="4">
        <v>0.66600000000000004</v>
      </c>
      <c r="J126" s="25">
        <f>K126*I126</f>
        <v>72.047880000000006</v>
      </c>
      <c r="K126" s="4">
        <v>108.18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71</v>
      </c>
      <c r="E127" s="5">
        <v>1000</v>
      </c>
      <c r="F127" s="5">
        <f t="shared" ref="F127:F128" si="5">G127</f>
        <v>9.09</v>
      </c>
      <c r="G127" s="43">
        <v>9.09</v>
      </c>
      <c r="H127" s="46">
        <f>G127+G128</f>
        <v>36.14</v>
      </c>
      <c r="I127" s="4">
        <v>8.4000000000000005E-2</v>
      </c>
      <c r="J127" s="25">
        <f>K126*I127</f>
        <v>9.0871200000000005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71</v>
      </c>
      <c r="E128" s="5">
        <v>1000</v>
      </c>
      <c r="F128" s="5">
        <f t="shared" si="5"/>
        <v>27.05</v>
      </c>
      <c r="G128" s="43">
        <v>27.05</v>
      </c>
      <c r="H128" s="47"/>
      <c r="I128" s="4">
        <v>0.25</v>
      </c>
      <c r="J128" s="25">
        <f>K126*I128</f>
        <v>27.045000000000002</v>
      </c>
    </row>
    <row r="129" spans="1:10" ht="11.25" customHeight="1" x14ac:dyDescent="0.2">
      <c r="A129" s="5" t="s">
        <v>153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6.47</v>
      </c>
      <c r="H129" s="5" t="s">
        <v>126</v>
      </c>
      <c r="J129" s="4">
        <f>SUM(J126:J128)</f>
        <v>108.18</v>
      </c>
    </row>
    <row r="130" spans="1:10" ht="11.25" customHeight="1" x14ac:dyDescent="0.2">
      <c r="A130" s="5" t="s">
        <v>154</v>
      </c>
      <c r="B130" s="5">
        <v>0</v>
      </c>
      <c r="C130" s="5" t="s">
        <v>126</v>
      </c>
      <c r="D130" s="5" t="s">
        <v>19</v>
      </c>
      <c r="E130" s="5">
        <v>0</v>
      </c>
      <c r="F130" s="5">
        <v>0</v>
      </c>
      <c r="G130" s="5">
        <v>0</v>
      </c>
      <c r="H130" s="5" t="s">
        <v>126</v>
      </c>
    </row>
    <row r="131" spans="1:10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10" ht="11.25" customHeight="1" x14ac:dyDescent="0.2">
      <c r="A132" s="5" t="s">
        <v>157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90.56</v>
      </c>
      <c r="H132" s="5" t="s">
        <v>126</v>
      </c>
    </row>
    <row r="133" spans="1:10" ht="11.25" customHeight="1" x14ac:dyDescent="0.2">
      <c r="A133" s="5" t="s">
        <v>158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63.39</v>
      </c>
      <c r="H133" s="5" t="s">
        <v>126</v>
      </c>
    </row>
    <row r="134" spans="1:10" ht="11.25" customHeight="1" x14ac:dyDescent="0.2">
      <c r="A134" s="5" t="s">
        <v>159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77.61</v>
      </c>
      <c r="H134" s="5" t="s">
        <v>126</v>
      </c>
    </row>
    <row r="135" spans="1:10" ht="11.25" customHeight="1" x14ac:dyDescent="0.2">
      <c r="A135" s="5" t="s">
        <v>160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65.97</v>
      </c>
      <c r="H135" s="5" t="s">
        <v>126</v>
      </c>
    </row>
    <row r="136" spans="1:10" ht="11.25" customHeight="1" x14ac:dyDescent="0.2">
      <c r="A136" s="5" t="s">
        <v>161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38.81</v>
      </c>
      <c r="H136" s="5" t="s">
        <v>126</v>
      </c>
    </row>
    <row r="137" spans="1:10" ht="11.25" customHeight="1" x14ac:dyDescent="0.2">
      <c r="A137" s="5" t="s">
        <v>162</v>
      </c>
      <c r="B137" s="5">
        <v>0</v>
      </c>
      <c r="C137" s="5" t="s">
        <v>126</v>
      </c>
      <c r="D137" s="5" t="s">
        <v>71</v>
      </c>
      <c r="E137" s="5">
        <v>0</v>
      </c>
      <c r="F137" s="5">
        <v>0</v>
      </c>
      <c r="G137" s="5">
        <v>11.64</v>
      </c>
      <c r="H137" s="5" t="s">
        <v>126</v>
      </c>
    </row>
    <row r="138" spans="1:10" ht="11.25" customHeight="1" x14ac:dyDescent="0.2">
      <c r="A138" s="42" t="s">
        <v>251</v>
      </c>
      <c r="B138" s="42"/>
      <c r="C138" s="42"/>
      <c r="D138" s="42"/>
      <c r="E138" s="42"/>
      <c r="F138" s="42"/>
      <c r="G138" s="42">
        <v>79.91</v>
      </c>
      <c r="H138" s="42"/>
    </row>
    <row r="139" spans="1:10" ht="11.25" customHeight="1" x14ac:dyDescent="0.2">
      <c r="A139" s="5" t="s">
        <v>163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13.42</v>
      </c>
      <c r="H139" s="5"/>
    </row>
    <row r="140" spans="1:10" ht="11.25" customHeight="1" x14ac:dyDescent="0.2">
      <c r="A140" s="5" t="s">
        <v>164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43">
        <v>21.75</v>
      </c>
      <c r="H140" s="5"/>
    </row>
    <row r="141" spans="1:10" ht="11.25" customHeight="1" x14ac:dyDescent="0.2">
      <c r="A141" s="5" t="s">
        <v>165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10" ht="11.25" customHeight="1" x14ac:dyDescent="0.2">
      <c r="A142" s="5" t="s">
        <v>166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10" ht="11.25" customHeight="1" x14ac:dyDescent="0.2">
      <c r="A143" s="5" t="s">
        <v>167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10" ht="11.25" customHeight="1" x14ac:dyDescent="0.2">
      <c r="A144" s="5" t="s">
        <v>168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43">
        <v>6.06</v>
      </c>
      <c r="H146" s="5"/>
      <c r="I146" s="4">
        <v>1010.61</v>
      </c>
      <c r="J146" s="45">
        <v>6</v>
      </c>
      <c r="K146" s="4">
        <f>I146*J146/1000</f>
        <v>6.0636599999999996</v>
      </c>
    </row>
    <row r="147" spans="1:11" ht="11.25" customHeight="1" x14ac:dyDescent="0.2">
      <c r="A147" s="5" t="s">
        <v>171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36.61</v>
      </c>
      <c r="H154" s="5"/>
    </row>
    <row r="155" spans="1:11" ht="11.25" customHeight="1" x14ac:dyDescent="0.2">
      <c r="A155" s="5" t="s">
        <v>179</v>
      </c>
      <c r="B155" s="5">
        <v>0</v>
      </c>
      <c r="C155" s="5" t="s">
        <v>131</v>
      </c>
      <c r="D155" s="5" t="s">
        <v>47</v>
      </c>
      <c r="E155" s="5">
        <v>0</v>
      </c>
      <c r="F155" s="5">
        <v>0</v>
      </c>
      <c r="G155" s="5">
        <v>6.1</v>
      </c>
      <c r="H155" s="5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29">
        <f>SUM(G113:G155)</f>
        <v>839.04999999999984</v>
      </c>
      <c r="H156" s="29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10</v>
      </c>
      <c r="D158" s="5" t="s">
        <v>19</v>
      </c>
      <c r="E158" s="5">
        <v>6</v>
      </c>
      <c r="F158" s="5">
        <f>ROUND(G158/E158/B158*1000,2)</f>
        <v>114.96</v>
      </c>
      <c r="G158" s="44">
        <v>252.45</v>
      </c>
      <c r="H158" s="5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9">
        <f>SUM(G158)</f>
        <v>252.45</v>
      </c>
      <c r="H159" s="29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2</v>
      </c>
      <c r="C161" s="5" t="s">
        <v>131</v>
      </c>
      <c r="D161" s="5" t="s">
        <v>71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</v>
      </c>
      <c r="C162" s="5" t="s">
        <v>22</v>
      </c>
      <c r="D162" s="5" t="s">
        <v>71</v>
      </c>
      <c r="E162" s="5">
        <v>0</v>
      </c>
      <c r="F162" s="5">
        <v>0</v>
      </c>
      <c r="G162" s="43">
        <v>0</v>
      </c>
      <c r="H162" s="5" t="s">
        <v>23</v>
      </c>
    </row>
    <row r="163" spans="1:8" ht="11.25" customHeight="1" x14ac:dyDescent="0.2">
      <c r="A163" s="5" t="s">
        <v>187</v>
      </c>
      <c r="B163" s="5">
        <v>5</v>
      </c>
      <c r="C163" s="5" t="s">
        <v>40</v>
      </c>
      <c r="D163" s="5" t="s">
        <v>71</v>
      </c>
      <c r="E163" s="5">
        <v>0</v>
      </c>
      <c r="F163" s="5">
        <v>0</v>
      </c>
      <c r="G163" s="5">
        <v>0</v>
      </c>
      <c r="H163" s="5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9">
        <f>SUM(G161:G163)</f>
        <v>0</v>
      </c>
      <c r="H164" s="29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43">
        <v>17.39</v>
      </c>
      <c r="H166" s="5"/>
    </row>
    <row r="167" spans="1:8" ht="11.25" customHeight="1" x14ac:dyDescent="0.2">
      <c r="A167" s="5" t="s">
        <v>191</v>
      </c>
      <c r="B167" s="5">
        <v>2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131</v>
      </c>
      <c r="D168" s="5" t="s">
        <v>71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29">
        <f>SUM(G166:G168)</f>
        <v>17.39</v>
      </c>
      <c r="H169" s="29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1</v>
      </c>
      <c r="C171" s="5" t="s">
        <v>10</v>
      </c>
      <c r="D171" s="5" t="s">
        <v>71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131</v>
      </c>
      <c r="D172" s="5" t="s">
        <v>71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29">
        <f>SUM(G171:G172)</f>
        <v>0</v>
      </c>
      <c r="H173" s="29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43">
        <v>37.32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71</v>
      </c>
      <c r="E176" s="5">
        <v>0</v>
      </c>
      <c r="F176" s="5">
        <v>0</v>
      </c>
      <c r="G176" s="5">
        <v>29.18</v>
      </c>
      <c r="H176" s="5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9">
        <f>SUM(G175:G176)</f>
        <v>66.5</v>
      </c>
      <c r="H177" s="29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0</v>
      </c>
      <c r="C179" s="5" t="s">
        <v>131</v>
      </c>
      <c r="D179" s="5"/>
      <c r="E179" s="5">
        <v>0</v>
      </c>
      <c r="F179" s="5">
        <v>0</v>
      </c>
      <c r="G179" s="43">
        <v>121.29</v>
      </c>
      <c r="H179" s="5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29">
        <f>SUM(G179)</f>
        <v>121.29</v>
      </c>
      <c r="H180" s="29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44">
        <v>43.46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131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28">
        <f>SUM(G183:G185)</f>
        <v>43.46</v>
      </c>
      <c r="H186" s="29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</v>
      </c>
      <c r="C188" s="5" t="s">
        <v>10</v>
      </c>
      <c r="D188" s="5" t="s">
        <v>71</v>
      </c>
      <c r="E188" s="5">
        <v>0</v>
      </c>
      <c r="F188" s="5">
        <v>0</v>
      </c>
      <c r="G188" s="43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</v>
      </c>
      <c r="C189" s="5" t="s">
        <v>131</v>
      </c>
      <c r="D189" s="5" t="s">
        <v>71</v>
      </c>
      <c r="E189" s="5">
        <v>0</v>
      </c>
      <c r="F189" s="5">
        <v>0</v>
      </c>
      <c r="G189" s="43">
        <v>6.57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42" t="s">
        <v>249</v>
      </c>
      <c r="B191" s="42"/>
      <c r="C191" s="42"/>
      <c r="D191" s="42"/>
      <c r="E191" s="42"/>
      <c r="F191" s="42"/>
      <c r="G191" s="42">
        <v>60.77</v>
      </c>
      <c r="H191" s="42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131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29">
        <f>SUM(G188:G194)</f>
        <v>67.34</v>
      </c>
      <c r="H195" s="29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1</v>
      </c>
      <c r="C198" s="5" t="s">
        <v>224</v>
      </c>
      <c r="D198" s="5" t="s">
        <v>11</v>
      </c>
      <c r="E198" s="5">
        <v>0</v>
      </c>
      <c r="F198" s="5">
        <v>0</v>
      </c>
      <c r="G198" s="5">
        <v>0</v>
      </c>
      <c r="H198" s="5" t="s">
        <v>225</v>
      </c>
    </row>
    <row r="199" spans="1:8" ht="11.25" customHeight="1" x14ac:dyDescent="0.2">
      <c r="A199" s="5" t="s">
        <v>226</v>
      </c>
      <c r="B199" s="5">
        <v>1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71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131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230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231</v>
      </c>
      <c r="B204" s="5">
        <v>1</v>
      </c>
      <c r="C204" s="5" t="s">
        <v>232</v>
      </c>
      <c r="D204" s="5" t="s">
        <v>71</v>
      </c>
      <c r="E204" s="5">
        <v>0</v>
      </c>
      <c r="F204" s="5">
        <v>0</v>
      </c>
      <c r="G204" s="5">
        <v>0</v>
      </c>
      <c r="H204" s="5" t="s">
        <v>232</v>
      </c>
    </row>
    <row r="205" spans="1:8" ht="11.25" customHeight="1" x14ac:dyDescent="0.2">
      <c r="A205" s="5" t="s">
        <v>233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234</v>
      </c>
      <c r="B206" s="5">
        <v>3</v>
      </c>
      <c r="C206" s="5" t="s">
        <v>235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236</v>
      </c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9">
        <f>SUM(G197:G206)</f>
        <v>0</v>
      </c>
      <c r="H207" s="29"/>
    </row>
    <row r="208" spans="1:8" s="10" customFormat="1" ht="11.25" customHeight="1" x14ac:dyDescent="0.2">
      <c r="A208" s="16" t="s">
        <v>238</v>
      </c>
      <c r="B208" s="17"/>
      <c r="C208" s="17"/>
      <c r="D208" s="17"/>
      <c r="E208" s="17"/>
      <c r="F208" s="18"/>
      <c r="G208" s="29">
        <f>G37+G42+G45+G110+G156+G159+G164+G169+G173+G177+G180+G186+G195+G207+G4</f>
        <v>3280.83</v>
      </c>
      <c r="H208" s="29"/>
    </row>
    <row r="210" spans="1:8" ht="11.25" customHeight="1" x14ac:dyDescent="0.2">
      <c r="E210" s="4" t="s">
        <v>242</v>
      </c>
      <c r="F210" s="4">
        <f>(25.51*6+26.53*6)/12</f>
        <v>26.02</v>
      </c>
      <c r="G210" s="21">
        <f>G208*1000/F211/12</f>
        <v>26.019995431790928</v>
      </c>
      <c r="H210" s="22">
        <f>F210/G210</f>
        <v>1.0000001755653294</v>
      </c>
    </row>
    <row r="211" spans="1:8" ht="11.25" customHeight="1" x14ac:dyDescent="0.2">
      <c r="E211" s="4" t="s">
        <v>243</v>
      </c>
      <c r="F211" s="23">
        <v>10507.4</v>
      </c>
      <c r="G211" s="24">
        <f>F211*F210*12/1000</f>
        <v>3280.8305760000003</v>
      </c>
    </row>
    <row r="212" spans="1:8" ht="11.25" customHeight="1" x14ac:dyDescent="0.2">
      <c r="G212" s="21"/>
    </row>
    <row r="213" spans="1:8" ht="11.25" customHeight="1" x14ac:dyDescent="0.2">
      <c r="F213" s="4" t="s">
        <v>244</v>
      </c>
      <c r="G213" s="21">
        <f>G211-G208</f>
        <v>5.760000003647292E-4</v>
      </c>
      <c r="H213" s="25">
        <f>G215-G208</f>
        <v>-328.08248159999948</v>
      </c>
    </row>
    <row r="214" spans="1:8" ht="11.25" customHeight="1" x14ac:dyDescent="0.2">
      <c r="G214" s="21"/>
    </row>
    <row r="215" spans="1:8" ht="11.25" customHeight="1" x14ac:dyDescent="0.2">
      <c r="G215" s="21">
        <f>G211*0.9</f>
        <v>2952.7475184000004</v>
      </c>
    </row>
    <row r="216" spans="1:8" ht="11.25" customHeight="1" x14ac:dyDescent="0.2">
      <c r="F216" s="4" t="s">
        <v>245</v>
      </c>
      <c r="G216" s="24">
        <f>G211*0.1</f>
        <v>328.08305760000007</v>
      </c>
    </row>
    <row r="217" spans="1:8" ht="11.25" customHeight="1" x14ac:dyDescent="0.2">
      <c r="G217" s="21">
        <f>SUM(G215:G216)</f>
        <v>3280.8305760000003</v>
      </c>
    </row>
    <row r="220" spans="1:8" ht="11.25" customHeight="1" x14ac:dyDescent="0.2">
      <c r="A220" s="32"/>
      <c r="B220" s="32"/>
      <c r="C220" s="32"/>
      <c r="D220" s="32"/>
      <c r="E220" s="32"/>
      <c r="G220" s="32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2017-02-17T12:09:06Z</dcterms:modified>
</cp:coreProperties>
</file>