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34" i="3"/>
  <c r="G133" i="3"/>
  <c r="G132" i="3"/>
  <c r="G131" i="3"/>
  <c r="G116" i="3"/>
  <c r="G115" i="3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G206" i="3"/>
  <c r="G194" i="3"/>
  <c r="G185" i="3"/>
  <c r="G179" i="3"/>
  <c r="G176" i="3"/>
  <c r="G172" i="3"/>
  <c r="G168" i="3"/>
  <c r="G155" i="3"/>
  <c r="G109" i="3"/>
  <c r="G44" i="3"/>
  <c r="G45" i="3" s="1"/>
  <c r="G41" i="3"/>
  <c r="G39" i="3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5" i="3"/>
  <c r="G216" i="3" s="1"/>
  <c r="G161" i="2"/>
  <c r="G157" i="2"/>
  <c r="G44" i="2"/>
  <c r="G41" i="2"/>
  <c r="G39" i="2"/>
  <c r="G36" i="2"/>
  <c r="G35" i="2"/>
  <c r="G34" i="2"/>
  <c r="G33" i="2"/>
  <c r="G31" i="2"/>
  <c r="G3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41" i="2"/>
  <c r="I39" i="2"/>
  <c r="I36" i="2"/>
  <c r="I35" i="2"/>
  <c r="I34" i="2"/>
  <c r="I33" i="2"/>
  <c r="I31" i="2"/>
  <c r="I30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25" i="2" l="1"/>
  <c r="G26" i="2"/>
  <c r="G29" i="2"/>
  <c r="G37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207" i="2" l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3" i="2"/>
  <c r="G216" i="2"/>
  <c r="G217" i="2" l="1"/>
  <c r="H213" i="2"/>
  <c r="F157" i="3" l="1"/>
  <c r="G158" i="3"/>
  <c r="G163" i="3"/>
  <c r="G207" i="3" s="1"/>
  <c r="F161" i="3"/>
  <c r="G212" i="3" l="1"/>
  <c r="G209" i="3"/>
  <c r="H209" i="3" s="1"/>
  <c r="H212" i="3"/>
</calcChain>
</file>

<file path=xl/sharedStrings.xml><?xml version="1.0" encoding="utf-8"?>
<sst xmlns="http://schemas.openxmlformats.org/spreadsheetml/2006/main" count="1923" uniqueCount="257">
  <si>
    <t>Кустанайская ул., д.4,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</si>
  <si>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</si>
  <si>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</si>
  <si>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</si>
  <si>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</si>
  <si>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</si>
  <si>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</si>
  <si>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</si>
  <si>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</si>
  <si>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</si>
  <si>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</si>
  <si>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</si>
  <si>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</si>
  <si>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</si>
  <si>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</si>
  <si>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</si>
  <si>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</si>
  <si>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</si>
  <si>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</si>
  <si>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</si>
  <si>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</si>
  <si>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</si>
  <si>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</si>
  <si>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</si>
  <si>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</si>
  <si>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</si>
  <si>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</si>
  <si>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</si>
  <si>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</si>
  <si>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</si>
  <si>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</si>
  <si>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</si>
  <si>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</si>
  <si>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</si>
  <si>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</si>
  <si>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</si>
  <si>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</si>
  <si>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</si>
  <si>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</si>
  <si>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</si>
  <si>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</si>
  <si>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</si>
  <si>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</si>
  <si>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</si>
  <si>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</si>
  <si>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</si>
  <si>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</si>
  <si>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</si>
  <si>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</si>
  <si>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</si>
  <si>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</si>
  <si>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</si>
  <si>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</si>
  <si>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</si>
  <si>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</si>
  <si>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</si>
  <si>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</si>
  <si>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</si>
  <si>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</si>
  <si>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</si>
  <si>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</si>
  <si>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</si>
  <si>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</si>
  <si>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</si>
  <si>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</si>
  <si>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</si>
  <si>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</si>
  <si>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</si>
  <si>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</si>
  <si>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</si>
  <si>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</si>
  <si>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</si>
  <si>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</si>
  <si>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</si>
  <si>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</si>
  <si>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</si>
  <si>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</si>
  <si>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</si>
  <si>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</si>
  <si>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</si>
  <si>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</si>
  <si>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</si>
  <si>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</si>
  <si>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</si>
  <si>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</si>
  <si>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</si>
  <si>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</si>
  <si>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</si>
  <si>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</si>
  <si>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</si>
  <si>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</si>
  <si>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</si>
  <si>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</si>
  <si>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</si>
  <si>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</si>
  <si>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</si>
  <si>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</si>
  <si>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</si>
  <si>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</si>
  <si>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</si>
  <si>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</si>
  <si>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</si>
  <si>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</si>
  <si>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</si>
  <si>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</si>
  <si>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</si>
  <si>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</si>
  <si>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</si>
  <si>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</si>
  <si>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</si>
  <si>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</si>
  <si>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</si>
  <si>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</si>
  <si>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</si>
  <si>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</si>
  <si>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</si>
  <si>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</si>
  <si>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</si>
  <si>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</si>
  <si>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</si>
  <si>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</si>
  <si>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</si>
  <si>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</si>
  <si>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</si>
  <si>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</si>
  <si>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</si>
  <si>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</si>
  <si>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</si>
  <si>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</si>
  <si>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</si>
  <si>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</si>
  <si>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</si>
  <si>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</si>
  <si>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</si>
  <si>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</si>
  <si>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</si>
  <si>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</si>
  <si>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</si>
  <si>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</si>
  <si>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</si>
  <si>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</si>
  <si>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</si>
  <si>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</si>
  <si>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</si>
  <si>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</si>
  <si>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</si>
  <si>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</si>
  <si>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</si>
  <si>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</si>
  <si>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</si>
  <si>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</si>
  <si>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</si>
  <si>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</si>
  <si>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</si>
  <si>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</si>
  <si>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</si>
  <si>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</si>
  <si>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</si>
  <si>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</si>
  <si>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</si>
  <si>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</si>
  <si>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</si>
  <si>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</si>
  <si>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</si>
  <si>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</si>
  <si>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</si>
  <si>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</si>
  <si>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</si>
  <si>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</si>
  <si>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</si>
  <si>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</si>
  <si>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</si>
  <si>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</si>
  <si>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</si>
  <si>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</si>
  <si>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</si>
  <si>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</si>
  <si>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</si>
  <si>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</si>
  <si>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</si>
  <si>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</si>
  <si>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</si>
  <si>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</si>
  <si>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</si>
  <si>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</si>
  <si>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</si>
  <si>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</si>
  <si>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</si>
  <si>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</si>
  <si>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</si>
  <si>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</si>
  <si>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</si>
  <si>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</si>
  <si>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</si>
  <si>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</si>
  <si>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</si>
  <si>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</si>
  <si>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</si>
  <si>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</si>
  <si>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</si>
  <si>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</si>
  <si>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</si>
  <si>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</si>
  <si>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</si>
  <si>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</si>
  <si>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</si>
  <si>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</si>
  <si>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</si>
  <si>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</si>
  <si>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</si>
  <si>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</si>
  <si>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</si>
  <si>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</si>
  <si>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</si>
  <si>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</si>
  <si>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</si>
  <si>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</si>
  <si>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</si>
  <si>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</si>
  <si>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</si>
  <si>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</si>
  <si>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</si>
  <si>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</si>
  <si>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</si>
  <si>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</si>
  <si>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</si>
  <si>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</si>
  <si>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</si>
  <si>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</si>
  <si>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</si>
  <si>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</si>
  <si>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</si>
  <si>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</si>
  <si>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</si>
  <si>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</si>
  <si>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</si>
  <si>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</si>
  <si>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</si>
  <si>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</si>
  <si>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</si>
  <si>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</si>
  <si>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</si>
  <si>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</si>
  <si>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</si>
  <si>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</si>
  <si>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</si>
  <si>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</si>
  <si>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</si>
  <si>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</si>
  <si>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</si>
  <si>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</si>
  <si>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</si>
  <si>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</si>
  <si>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</si>
  <si>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</si>
  <si>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План по проведению работ (оказанию услуг) по содержанию и ремонту общего имущества МКД на 2017 год</t>
  </si>
  <si>
    <t>раз  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</si>
</sst>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3" workbookViewId="0">
      <selection activeCell="G27" sqref="G27"/>
    </sheetView>
  </sheetViews>
  <sheetFormatPr defaultRowHeight="11.25" customHeight="1" x14ac:dyDescent="0.2"/>
  <cols>
    <col min="1" max="1" width="55.5703125" style="4" customWidth="1"/>
    <col min="2" max="2" width="4.28515625" style="4" customWidth="1"/>
    <col min="3" max="3" width="25" style="4" customWidth="1"/>
    <col min="4" max="7" width="9.140625" style="4"/>
    <col min="8" max="8" width="18" style="4" customWidth="1"/>
    <col min="9" max="16384" width="9.140625" style="4"/>
  </cols>
  <sheetData>
    <row r="1" spans="1:8" s="2" customFormat="1" ht="17.25" customHeight="1" x14ac:dyDescent="0.25">
      <c r="A1" s="1" t="s">
        <v>241</v>
      </c>
    </row>
    <row r="2" spans="1:8" s="2" customFormat="1" ht="16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67.5" x14ac:dyDescent="0.2">
      <c r="A3" s="3" t="s">
        <v>1</v>
      </c>
      <c r="B3" s="29" t="s">
        <v>2</v>
      </c>
      <c r="C3" s="2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156.9</v>
      </c>
      <c r="F5" s="5">
        <v>2.2799999999999998</v>
      </c>
      <c r="G5" s="5">
        <v>106.962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1177.0999999999999</v>
      </c>
      <c r="F6" s="5">
        <v>1.99</v>
      </c>
      <c r="G6" s="5">
        <v>121.806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7.3</v>
      </c>
      <c r="F9" s="5">
        <v>3.56</v>
      </c>
      <c r="G9" s="5">
        <v>7.77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76</v>
      </c>
      <c r="F11" s="5">
        <v>8.3699999999999992</v>
      </c>
      <c r="G11" s="5">
        <v>0.63600000000000001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6303</v>
      </c>
      <c r="F12" s="5">
        <v>2.78</v>
      </c>
      <c r="G12" s="5">
        <v>17.521999999999998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250</v>
      </c>
      <c r="F13" s="5">
        <v>1.75</v>
      </c>
      <c r="G13" s="5">
        <v>0.438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72</v>
      </c>
      <c r="F14" s="5">
        <v>4.0599999999999996</v>
      </c>
      <c r="G14" s="5">
        <v>0.29199999999999998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</v>
      </c>
      <c r="F15" s="5">
        <v>4.04</v>
      </c>
      <c r="G15" s="5">
        <v>0.154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21</v>
      </c>
      <c r="D16" s="5" t="s">
        <v>11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513.6</v>
      </c>
      <c r="F19" s="5">
        <v>5.0199999999999996</v>
      </c>
      <c r="G19" s="5">
        <v>2.5779999999999998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845</v>
      </c>
      <c r="F22" s="5">
        <v>2.0299999999999998</v>
      </c>
      <c r="G22" s="5">
        <v>3.431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12.87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939</v>
      </c>
      <c r="F29" s="5">
        <v>1.67</v>
      </c>
      <c r="G29" s="5">
        <v>1.5680000000000001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845</v>
      </c>
      <c r="F30" s="5">
        <v>1.67</v>
      </c>
      <c r="G30" s="5">
        <v>1.411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13</v>
      </c>
      <c r="F32" s="5">
        <v>8.2899999999999991</v>
      </c>
      <c r="G32" s="5">
        <v>39.335999999999999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50.3</v>
      </c>
      <c r="F33" s="5">
        <v>3.59</v>
      </c>
      <c r="G33" s="5">
        <v>4.3339999999999996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156.9</v>
      </c>
      <c r="F34" s="5">
        <v>3.23</v>
      </c>
      <c r="G34" s="5">
        <v>6.0810000000000004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1177.0999999999999</v>
      </c>
      <c r="F35" s="5">
        <v>2.54</v>
      </c>
      <c r="G35" s="5">
        <v>35.878</v>
      </c>
      <c r="H35" s="5"/>
    </row>
    <row r="36" spans="1:8" ht="12.75" x14ac:dyDescent="0.2">
      <c r="A36" s="25" t="s">
        <v>59</v>
      </c>
      <c r="B36" s="25"/>
      <c r="C36" s="25"/>
      <c r="D36" s="25"/>
      <c r="E36" s="25"/>
      <c r="F36" s="25"/>
      <c r="G36" s="9">
        <f>SUM(G5:G35)</f>
        <v>425.31299999999993</v>
      </c>
      <c r="H36" s="5"/>
    </row>
    <row r="37" spans="1:8" x14ac:dyDescent="0.2">
      <c r="A37" s="25" t="s">
        <v>60</v>
      </c>
      <c r="B37" s="25"/>
      <c r="C37" s="25"/>
      <c r="D37" s="25"/>
      <c r="E37" s="25"/>
      <c r="F37" s="25"/>
      <c r="G37" s="25"/>
      <c r="H37" s="25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1.7</v>
      </c>
      <c r="F38" s="5">
        <v>185.4</v>
      </c>
      <c r="G38" s="5">
        <v>115.041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1.7</v>
      </c>
      <c r="F40" s="5">
        <v>228.19</v>
      </c>
      <c r="G40" s="5">
        <v>141.59200000000001</v>
      </c>
      <c r="H40" s="5"/>
    </row>
    <row r="41" spans="1:8" ht="12.75" x14ac:dyDescent="0.2">
      <c r="A41" s="25" t="s">
        <v>65</v>
      </c>
      <c r="B41" s="25"/>
      <c r="C41" s="25"/>
      <c r="D41" s="25"/>
      <c r="E41" s="25"/>
      <c r="F41" s="25"/>
      <c r="G41" s="9">
        <f>SUM(G38:G40)</f>
        <v>256.63300000000004</v>
      </c>
      <c r="H41" s="5"/>
    </row>
    <row r="42" spans="1:8" x14ac:dyDescent="0.2">
      <c r="A42" s="25" t="s">
        <v>66</v>
      </c>
      <c r="B42" s="25"/>
      <c r="C42" s="25"/>
      <c r="D42" s="25"/>
      <c r="E42" s="25"/>
      <c r="F42" s="25"/>
      <c r="G42" s="25"/>
      <c r="H42" s="25"/>
    </row>
    <row r="43" spans="1:8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16.7</v>
      </c>
      <c r="F43" s="5">
        <v>6.46</v>
      </c>
      <c r="G43" s="5">
        <v>107.83</v>
      </c>
      <c r="H43" s="5"/>
    </row>
    <row r="44" spans="1:8" ht="12.75" x14ac:dyDescent="0.2">
      <c r="A44" s="25" t="s">
        <v>68</v>
      </c>
      <c r="B44" s="25"/>
      <c r="C44" s="25"/>
      <c r="D44" s="25"/>
      <c r="E44" s="25"/>
      <c r="F44" s="25"/>
      <c r="G44" s="9">
        <f>SUM(G43)</f>
        <v>107.83</v>
      </c>
      <c r="H44" s="5"/>
    </row>
    <row r="45" spans="1:8" x14ac:dyDescent="0.2">
      <c r="A45" s="25" t="s">
        <v>69</v>
      </c>
      <c r="B45" s="25"/>
      <c r="C45" s="25"/>
      <c r="D45" s="25"/>
      <c r="E45" s="25"/>
      <c r="F45" s="25"/>
      <c r="G45" s="25"/>
      <c r="H45" s="25"/>
    </row>
    <row r="46" spans="1:8" x14ac:dyDescent="0.2">
      <c r="A46" s="25" t="s">
        <v>70</v>
      </c>
      <c r="B46" s="25"/>
      <c r="C46" s="25"/>
      <c r="D46" s="25"/>
      <c r="E46" s="25"/>
      <c r="F46" s="25"/>
      <c r="G46" s="25"/>
      <c r="H46" s="25"/>
    </row>
    <row r="47" spans="1:8" x14ac:dyDescent="0.2">
      <c r="A47" s="25" t="s">
        <v>71</v>
      </c>
      <c r="B47" s="25"/>
      <c r="C47" s="25"/>
      <c r="D47" s="25"/>
      <c r="E47" s="25"/>
      <c r="F47" s="25"/>
      <c r="G47" s="25"/>
      <c r="H47" s="10"/>
    </row>
    <row r="48" spans="1:8" ht="45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45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45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45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47.04</v>
      </c>
      <c r="H53" s="5" t="s">
        <v>75</v>
      </c>
    </row>
    <row r="54" spans="1:8" ht="45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45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22.5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45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45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45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45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22.5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3.92</v>
      </c>
      <c r="H61" s="5" t="s">
        <v>84</v>
      </c>
    </row>
    <row r="62" spans="1:8" ht="45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45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8.23</v>
      </c>
      <c r="H65" s="5" t="s">
        <v>75</v>
      </c>
    </row>
    <row r="66" spans="1:8" ht="45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7.44</v>
      </c>
      <c r="H66" s="5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45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45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22.5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22.5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45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3.92</v>
      </c>
      <c r="H73" s="5" t="s">
        <v>75</v>
      </c>
    </row>
    <row r="74" spans="1:8" ht="45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15.67</v>
      </c>
      <c r="H74" s="5" t="s">
        <v>75</v>
      </c>
    </row>
    <row r="75" spans="1:8" ht="22.5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45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39.18</v>
      </c>
      <c r="H76" s="5" t="s">
        <v>75</v>
      </c>
    </row>
    <row r="77" spans="1:8" x14ac:dyDescent="0.2">
      <c r="A77" s="27" t="s">
        <v>106</v>
      </c>
      <c r="B77" s="28"/>
      <c r="C77" s="28"/>
      <c r="D77" s="28"/>
      <c r="E77" s="28"/>
      <c r="F77" s="28"/>
      <c r="G77" s="7"/>
      <c r="H77" s="8"/>
    </row>
    <row r="78" spans="1:8" ht="22.5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3.76</v>
      </c>
      <c r="H78" s="5" t="s">
        <v>84</v>
      </c>
    </row>
    <row r="79" spans="1:8" ht="22.5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22.5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4.07</v>
      </c>
      <c r="H80" s="5" t="s">
        <v>84</v>
      </c>
    </row>
    <row r="81" spans="1:8" ht="22.5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22.5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x14ac:dyDescent="0.2">
      <c r="A83" s="27" t="s">
        <v>112</v>
      </c>
      <c r="B83" s="28"/>
      <c r="C83" s="28"/>
      <c r="D83" s="28"/>
      <c r="E83" s="28"/>
      <c r="F83" s="28"/>
      <c r="G83" s="7"/>
      <c r="H83" s="8"/>
    </row>
    <row r="84" spans="1:8" ht="45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15.67</v>
      </c>
      <c r="H84" s="5" t="s">
        <v>75</v>
      </c>
    </row>
    <row r="85" spans="1:8" ht="45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45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45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45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45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45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39.18</v>
      </c>
      <c r="H90" s="5" t="s">
        <v>75</v>
      </c>
    </row>
    <row r="91" spans="1:8" ht="45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45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22.73</v>
      </c>
      <c r="H92" s="5" t="s">
        <v>75</v>
      </c>
    </row>
    <row r="93" spans="1:8" ht="45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45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45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24.29</v>
      </c>
      <c r="H95" s="5" t="s">
        <v>75</v>
      </c>
    </row>
    <row r="96" spans="1:8" ht="45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45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128</v>
      </c>
      <c r="B99" s="5">
        <v>0</v>
      </c>
      <c r="C99" s="5" t="s">
        <v>129</v>
      </c>
      <c r="D99" s="5" t="s">
        <v>46</v>
      </c>
      <c r="E99" s="5">
        <v>0</v>
      </c>
      <c r="F99" s="5">
        <v>0</v>
      </c>
      <c r="G99" s="5">
        <v>4.1500000000000004</v>
      </c>
      <c r="H99" s="5" t="s">
        <v>129</v>
      </c>
    </row>
    <row r="100" spans="1:8" ht="33.75" x14ac:dyDescent="0.2">
      <c r="A100" s="5" t="s">
        <v>130</v>
      </c>
      <c r="B100" s="5">
        <v>0</v>
      </c>
      <c r="C100" s="5" t="s">
        <v>129</v>
      </c>
      <c r="D100" s="5" t="s">
        <v>40</v>
      </c>
      <c r="E100" s="5">
        <v>0</v>
      </c>
      <c r="F100" s="5">
        <v>0</v>
      </c>
      <c r="G100" s="5">
        <v>3.68</v>
      </c>
      <c r="H100" s="5" t="s">
        <v>129</v>
      </c>
    </row>
    <row r="101" spans="1:8" ht="33.75" x14ac:dyDescent="0.2">
      <c r="A101" s="5" t="s">
        <v>131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7.84</v>
      </c>
      <c r="H101" s="5" t="s">
        <v>129</v>
      </c>
    </row>
    <row r="102" spans="1:8" ht="22.5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133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134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135</v>
      </c>
      <c r="B106" s="5">
        <v>1</v>
      </c>
      <c r="C106" s="5" t="s">
        <v>21</v>
      </c>
      <c r="D106" s="5" t="s">
        <v>46</v>
      </c>
      <c r="E106" s="5">
        <v>0</v>
      </c>
      <c r="F106" s="5">
        <v>0</v>
      </c>
      <c r="G106" s="5">
        <v>78.36</v>
      </c>
      <c r="H106" s="5"/>
    </row>
    <row r="107" spans="1:8" x14ac:dyDescent="0.2">
      <c r="A107" s="5" t="s">
        <v>136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39.18</v>
      </c>
      <c r="H107" s="5"/>
    </row>
    <row r="108" spans="1:8" ht="12.75" x14ac:dyDescent="0.2">
      <c r="A108" s="25" t="s">
        <v>137</v>
      </c>
      <c r="B108" s="25"/>
      <c r="C108" s="25"/>
      <c r="D108" s="25"/>
      <c r="E108" s="25"/>
      <c r="F108" s="25"/>
      <c r="G108" s="9">
        <f>SUM(G48:G107)</f>
        <v>368.31</v>
      </c>
      <c r="H108" s="5"/>
    </row>
    <row r="109" spans="1:8" x14ac:dyDescent="0.2">
      <c r="A109" s="25" t="s">
        <v>106</v>
      </c>
      <c r="B109" s="25"/>
      <c r="C109" s="25"/>
      <c r="D109" s="25"/>
      <c r="E109" s="25"/>
      <c r="F109" s="25"/>
      <c r="G109" s="25"/>
      <c r="H109" s="25"/>
    </row>
    <row r="110" spans="1:8" x14ac:dyDescent="0.2">
      <c r="A110" s="25" t="s">
        <v>138</v>
      </c>
      <c r="B110" s="25"/>
      <c r="C110" s="25"/>
      <c r="D110" s="25"/>
      <c r="E110" s="25"/>
      <c r="F110" s="25"/>
      <c r="G110" s="25"/>
      <c r="H110" s="25"/>
    </row>
    <row r="111" spans="1:8" ht="22.5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22.5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22.5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33.75" x14ac:dyDescent="0.2">
      <c r="A114" s="5" t="s">
        <v>142</v>
      </c>
      <c r="B114" s="5">
        <v>0</v>
      </c>
      <c r="C114" s="5" t="s">
        <v>129</v>
      </c>
      <c r="D114" s="5" t="s">
        <v>74</v>
      </c>
      <c r="E114" s="5">
        <v>0</v>
      </c>
      <c r="F114" s="5">
        <v>0</v>
      </c>
      <c r="G114" s="5">
        <v>39.18</v>
      </c>
      <c r="H114" s="5" t="s">
        <v>129</v>
      </c>
    </row>
    <row r="115" spans="1:8" ht="33.75" x14ac:dyDescent="0.2">
      <c r="A115" s="5" t="s">
        <v>143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31.35</v>
      </c>
      <c r="H115" s="5" t="s">
        <v>129</v>
      </c>
    </row>
    <row r="116" spans="1:8" ht="33.75" x14ac:dyDescent="0.2">
      <c r="A116" s="5" t="s">
        <v>144</v>
      </c>
      <c r="B116" s="5">
        <v>1</v>
      </c>
      <c r="C116" s="5" t="s">
        <v>129</v>
      </c>
      <c r="D116" s="5" t="s">
        <v>40</v>
      </c>
      <c r="E116" s="5">
        <v>0</v>
      </c>
      <c r="F116" s="5">
        <v>0</v>
      </c>
      <c r="G116" s="5">
        <v>3.92</v>
      </c>
      <c r="H116" s="5" t="s">
        <v>129</v>
      </c>
    </row>
    <row r="117" spans="1:8" ht="33.75" x14ac:dyDescent="0.2">
      <c r="A117" s="5" t="s">
        <v>145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33.75" x14ac:dyDescent="0.2">
      <c r="A118" s="5" t="s">
        <v>146</v>
      </c>
      <c r="B118" s="5">
        <v>1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33.75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7.84</v>
      </c>
      <c r="H119" s="5" t="s">
        <v>129</v>
      </c>
    </row>
    <row r="120" spans="1:8" ht="33.75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27.19</v>
      </c>
      <c r="H120" s="5" t="s">
        <v>129</v>
      </c>
    </row>
    <row r="121" spans="1:8" ht="22.5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4.07</v>
      </c>
      <c r="H121" s="5" t="s">
        <v>84</v>
      </c>
    </row>
    <row r="122" spans="1:8" x14ac:dyDescent="0.2">
      <c r="A122" s="5" t="s">
        <v>150</v>
      </c>
      <c r="B122" s="5">
        <v>1</v>
      </c>
      <c r="C122" s="5" t="s">
        <v>54</v>
      </c>
      <c r="D122" s="5" t="s">
        <v>40</v>
      </c>
      <c r="E122" s="5">
        <v>0</v>
      </c>
      <c r="F122" s="5">
        <v>0</v>
      </c>
      <c r="G122" s="5">
        <v>3.76</v>
      </c>
      <c r="H122" s="5"/>
    </row>
    <row r="123" spans="1:8" ht="33.75" x14ac:dyDescent="0.2">
      <c r="A123" s="5" t="s">
        <v>151</v>
      </c>
      <c r="B123" s="5">
        <v>1</v>
      </c>
      <c r="C123" s="5" t="s">
        <v>129</v>
      </c>
      <c r="D123" s="5" t="s">
        <v>18</v>
      </c>
      <c r="E123" s="5">
        <v>0</v>
      </c>
      <c r="F123" s="5">
        <v>0</v>
      </c>
      <c r="G123" s="5">
        <v>12.6</v>
      </c>
      <c r="H123" s="5" t="s">
        <v>129</v>
      </c>
    </row>
    <row r="124" spans="1:8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31.32</v>
      </c>
      <c r="H124" s="5"/>
    </row>
    <row r="125" spans="1:8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7.84</v>
      </c>
      <c r="H125" s="5"/>
    </row>
    <row r="126" spans="1:8" x14ac:dyDescent="0.2">
      <c r="A126" s="5" t="s">
        <v>154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75.569999999999993</v>
      </c>
      <c r="H126" s="5"/>
    </row>
    <row r="127" spans="1:8" ht="33.75" x14ac:dyDescent="0.2">
      <c r="A127" s="5" t="s">
        <v>155</v>
      </c>
      <c r="B127" s="5">
        <v>1</v>
      </c>
      <c r="C127" s="5" t="s">
        <v>129</v>
      </c>
      <c r="D127" s="5" t="s">
        <v>18</v>
      </c>
      <c r="E127" s="5">
        <v>0</v>
      </c>
      <c r="F127" s="5">
        <v>0</v>
      </c>
      <c r="G127" s="5">
        <v>4.1500000000000004</v>
      </c>
      <c r="H127" s="5" t="s">
        <v>129</v>
      </c>
    </row>
    <row r="128" spans="1:8" ht="33.75" x14ac:dyDescent="0.2">
      <c r="A128" s="5" t="s">
        <v>156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x14ac:dyDescent="0.2">
      <c r="A129" s="5" t="s">
        <v>157</v>
      </c>
      <c r="B129" s="5">
        <v>1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33.75" x14ac:dyDescent="0.2">
      <c r="A130" s="5" t="s">
        <v>159</v>
      </c>
      <c r="B130" s="5">
        <v>0</v>
      </c>
      <c r="C130" s="5" t="s">
        <v>129</v>
      </c>
      <c r="D130" s="5" t="s">
        <v>74</v>
      </c>
      <c r="E130" s="5">
        <v>0</v>
      </c>
      <c r="F130" s="5">
        <v>0</v>
      </c>
      <c r="G130" s="5">
        <v>54.85</v>
      </c>
      <c r="H130" s="5" t="s">
        <v>129</v>
      </c>
    </row>
    <row r="131" spans="1:8" ht="33.75" x14ac:dyDescent="0.2">
      <c r="A131" s="5" t="s">
        <v>160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38.4</v>
      </c>
      <c r="H131" s="5" t="s">
        <v>129</v>
      </c>
    </row>
    <row r="132" spans="1:8" ht="33.75" x14ac:dyDescent="0.2">
      <c r="A132" s="5" t="s">
        <v>161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47.02</v>
      </c>
      <c r="H132" s="5" t="s">
        <v>129</v>
      </c>
    </row>
    <row r="133" spans="1:8" ht="33.75" x14ac:dyDescent="0.2">
      <c r="A133" s="5" t="s">
        <v>162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39.97</v>
      </c>
      <c r="H133" s="5" t="s">
        <v>129</v>
      </c>
    </row>
    <row r="134" spans="1:8" ht="33.75" x14ac:dyDescent="0.2">
      <c r="A134" s="5" t="s">
        <v>163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23.51</v>
      </c>
      <c r="H134" s="5" t="s">
        <v>129</v>
      </c>
    </row>
    <row r="135" spans="1:8" ht="33.75" x14ac:dyDescent="0.2">
      <c r="A135" s="5" t="s">
        <v>164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7.05</v>
      </c>
      <c r="H135" s="5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165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8.6199999999999992</v>
      </c>
      <c r="H137" s="5"/>
    </row>
    <row r="138" spans="1:8" ht="22.5" x14ac:dyDescent="0.2">
      <c r="A138" s="5" t="s">
        <v>166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16.989999999999998</v>
      </c>
      <c r="H138" s="5"/>
    </row>
    <row r="139" spans="1:8" x14ac:dyDescent="0.2">
      <c r="A139" s="5" t="s">
        <v>167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168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169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170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171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172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173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174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175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176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177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178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179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180</v>
      </c>
      <c r="B152" s="5">
        <v>1</v>
      </c>
      <c r="C152" s="5" t="s">
        <v>21</v>
      </c>
      <c r="D152" s="5" t="s">
        <v>46</v>
      </c>
      <c r="E152" s="5">
        <v>0</v>
      </c>
      <c r="F152" s="5">
        <v>0</v>
      </c>
      <c r="G152" s="5">
        <v>23.51</v>
      </c>
      <c r="H152" s="5"/>
    </row>
    <row r="153" spans="1:8" x14ac:dyDescent="0.2">
      <c r="A153" s="5" t="s">
        <v>181</v>
      </c>
      <c r="B153" s="5">
        <v>1</v>
      </c>
      <c r="C153" s="5" t="s">
        <v>54</v>
      </c>
      <c r="D153" s="5" t="s">
        <v>18</v>
      </c>
      <c r="E153" s="5">
        <v>0</v>
      </c>
      <c r="F153" s="5">
        <v>0</v>
      </c>
      <c r="G153" s="5">
        <v>3.92</v>
      </c>
      <c r="H153" s="5"/>
    </row>
    <row r="154" spans="1:8" ht="12.75" x14ac:dyDescent="0.2">
      <c r="A154" s="25" t="s">
        <v>182</v>
      </c>
      <c r="B154" s="25"/>
      <c r="C154" s="25"/>
      <c r="D154" s="25"/>
      <c r="E154" s="25"/>
      <c r="F154" s="25"/>
      <c r="G154" s="9">
        <f>SUM(G111:G153)</f>
        <v>512.63</v>
      </c>
      <c r="H154" s="5"/>
    </row>
    <row r="155" spans="1:8" x14ac:dyDescent="0.2">
      <c r="A155" s="25" t="s">
        <v>183</v>
      </c>
      <c r="B155" s="25"/>
      <c r="C155" s="25"/>
      <c r="D155" s="25"/>
      <c r="E155" s="25"/>
      <c r="F155" s="25"/>
      <c r="G155" s="25"/>
      <c r="H155" s="25"/>
    </row>
    <row r="156" spans="1:8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4</v>
      </c>
      <c r="F156" s="5">
        <v>74.010000000000005</v>
      </c>
      <c r="G156" s="5">
        <v>296.04000000000002</v>
      </c>
      <c r="H156" s="5" t="s">
        <v>158</v>
      </c>
    </row>
    <row r="157" spans="1:8" ht="12.75" x14ac:dyDescent="0.2">
      <c r="A157" s="25" t="s">
        <v>185</v>
      </c>
      <c r="B157" s="25"/>
      <c r="C157" s="25"/>
      <c r="D157" s="25"/>
      <c r="E157" s="25"/>
      <c r="F157" s="25"/>
      <c r="G157" s="9">
        <f>SUM(G156)</f>
        <v>296.04000000000002</v>
      </c>
      <c r="H157" s="5"/>
    </row>
    <row r="158" spans="1:8" x14ac:dyDescent="0.2">
      <c r="A158" s="25" t="s">
        <v>186</v>
      </c>
      <c r="B158" s="25"/>
      <c r="C158" s="25"/>
      <c r="D158" s="25"/>
      <c r="E158" s="25"/>
      <c r="F158" s="25"/>
      <c r="G158" s="25"/>
      <c r="H158" s="25"/>
    </row>
    <row r="159" spans="1:8" x14ac:dyDescent="0.2">
      <c r="A159" s="5" t="s">
        <v>187</v>
      </c>
      <c r="B159" s="5">
        <v>2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2</v>
      </c>
      <c r="F160" s="5">
        <v>134.03</v>
      </c>
      <c r="G160" s="5">
        <v>268.07</v>
      </c>
      <c r="H160" s="5" t="s">
        <v>22</v>
      </c>
    </row>
    <row r="161" spans="1:8" ht="22.5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5" t="s">
        <v>190</v>
      </c>
      <c r="B162" s="25"/>
      <c r="C162" s="25"/>
      <c r="D162" s="25"/>
      <c r="E162" s="25"/>
      <c r="F162" s="25"/>
      <c r="G162" s="9">
        <f>SUM(G159:G161)</f>
        <v>268.07</v>
      </c>
      <c r="H162" s="5"/>
    </row>
    <row r="163" spans="1:8" x14ac:dyDescent="0.2">
      <c r="A163" s="25" t="s">
        <v>191</v>
      </c>
      <c r="B163" s="25"/>
      <c r="C163" s="25"/>
      <c r="D163" s="25"/>
      <c r="E163" s="25"/>
      <c r="F163" s="25"/>
      <c r="G163" s="25"/>
      <c r="H163" s="25"/>
    </row>
    <row r="164" spans="1:8" x14ac:dyDescent="0.2">
      <c r="A164" s="5" t="s">
        <v>192</v>
      </c>
      <c r="B164" s="5">
        <v>1</v>
      </c>
      <c r="C164" s="5" t="s">
        <v>21</v>
      </c>
      <c r="D164" s="5" t="s">
        <v>74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193</v>
      </c>
      <c r="B165" s="5">
        <v>1</v>
      </c>
      <c r="C165" s="5" t="s">
        <v>21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194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5" t="s">
        <v>195</v>
      </c>
      <c r="B167" s="25"/>
      <c r="C167" s="25"/>
      <c r="D167" s="25"/>
      <c r="E167" s="25"/>
      <c r="F167" s="25"/>
      <c r="G167" s="9">
        <f>SUM(G164:G166)</f>
        <v>6.07</v>
      </c>
      <c r="H167" s="5"/>
    </row>
    <row r="168" spans="1:8" x14ac:dyDescent="0.2">
      <c r="A168" s="25" t="s">
        <v>196</v>
      </c>
      <c r="B168" s="25"/>
      <c r="C168" s="25"/>
      <c r="D168" s="25"/>
      <c r="E168" s="25"/>
      <c r="F168" s="25"/>
      <c r="G168" s="25"/>
      <c r="H168" s="25"/>
    </row>
    <row r="169" spans="1:8" ht="33.75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198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5" t="s">
        <v>199</v>
      </c>
      <c r="B171" s="25"/>
      <c r="C171" s="25"/>
      <c r="D171" s="25"/>
      <c r="E171" s="25"/>
      <c r="F171" s="25"/>
      <c r="G171" s="9">
        <f>SUM(G169:G170)</f>
        <v>0</v>
      </c>
      <c r="H171" s="5"/>
    </row>
    <row r="172" spans="1:8" x14ac:dyDescent="0.2">
      <c r="A172" s="25" t="s">
        <v>200</v>
      </c>
      <c r="B172" s="25"/>
      <c r="C172" s="25"/>
      <c r="D172" s="25"/>
      <c r="E172" s="25"/>
      <c r="F172" s="25"/>
      <c r="G172" s="25"/>
      <c r="H172" s="25"/>
    </row>
    <row r="173" spans="1:8" ht="45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4.07</v>
      </c>
      <c r="H173" s="5" t="s">
        <v>202</v>
      </c>
    </row>
    <row r="174" spans="1:8" ht="45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3.76</v>
      </c>
      <c r="H174" s="5" t="s">
        <v>202</v>
      </c>
    </row>
    <row r="175" spans="1:8" ht="12.75" x14ac:dyDescent="0.2">
      <c r="A175" s="25" t="s">
        <v>204</v>
      </c>
      <c r="B175" s="25"/>
      <c r="C175" s="25"/>
      <c r="D175" s="25"/>
      <c r="E175" s="25"/>
      <c r="F175" s="25"/>
      <c r="G175" s="9">
        <f>SUM(G173:G174)</f>
        <v>7.83</v>
      </c>
      <c r="H175" s="5"/>
    </row>
    <row r="176" spans="1:8" x14ac:dyDescent="0.2">
      <c r="A176" s="25" t="s">
        <v>205</v>
      </c>
      <c r="B176" s="25"/>
      <c r="C176" s="25"/>
      <c r="D176" s="25"/>
      <c r="E176" s="25"/>
      <c r="F176" s="25"/>
      <c r="G176" s="25"/>
      <c r="H176" s="25"/>
    </row>
    <row r="177" spans="1:8" ht="22.5" x14ac:dyDescent="0.2">
      <c r="A177" s="5" t="s">
        <v>206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174.69</v>
      </c>
      <c r="H177" s="5"/>
    </row>
    <row r="178" spans="1:8" ht="12.75" x14ac:dyDescent="0.2">
      <c r="A178" s="25" t="s">
        <v>207</v>
      </c>
      <c r="B178" s="25"/>
      <c r="C178" s="25"/>
      <c r="D178" s="25"/>
      <c r="E178" s="25"/>
      <c r="F178" s="25"/>
      <c r="G178" s="9">
        <f>SUM(G177)</f>
        <v>174.69</v>
      </c>
      <c r="H178" s="5"/>
    </row>
    <row r="179" spans="1:8" x14ac:dyDescent="0.2">
      <c r="A179" s="25" t="s">
        <v>208</v>
      </c>
      <c r="B179" s="25"/>
      <c r="C179" s="25"/>
      <c r="D179" s="25"/>
      <c r="E179" s="25"/>
      <c r="F179" s="25"/>
      <c r="G179" s="25"/>
      <c r="H179" s="25"/>
    </row>
    <row r="180" spans="1:8" x14ac:dyDescent="0.2">
      <c r="A180" s="25" t="s">
        <v>52</v>
      </c>
      <c r="B180" s="25"/>
      <c r="C180" s="25"/>
      <c r="D180" s="25"/>
      <c r="E180" s="25"/>
      <c r="F180" s="25"/>
      <c r="G180" s="25"/>
      <c r="H180" s="25"/>
    </row>
    <row r="181" spans="1:8" x14ac:dyDescent="0.2">
      <c r="A181" s="5" t="s">
        <v>209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109.1</v>
      </c>
      <c r="H181" s="5"/>
    </row>
    <row r="182" spans="1:8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5" t="s">
        <v>212</v>
      </c>
      <c r="B184" s="25"/>
      <c r="C184" s="25"/>
      <c r="D184" s="25"/>
      <c r="E184" s="25"/>
      <c r="F184" s="25"/>
      <c r="G184" s="9">
        <f>SUM(G181:G183)</f>
        <v>109.1</v>
      </c>
      <c r="H184" s="5"/>
    </row>
    <row r="185" spans="1:8" x14ac:dyDescent="0.2">
      <c r="A185" s="25" t="s">
        <v>213</v>
      </c>
      <c r="B185" s="25"/>
      <c r="C185" s="25"/>
      <c r="D185" s="25"/>
      <c r="E185" s="25"/>
      <c r="F185" s="25"/>
      <c r="G185" s="25"/>
      <c r="H185" s="25"/>
    </row>
    <row r="186" spans="1:8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10.88</v>
      </c>
      <c r="H186" s="5" t="s">
        <v>24</v>
      </c>
    </row>
    <row r="187" spans="1:8" x14ac:dyDescent="0.2">
      <c r="A187" s="5" t="s">
        <v>215</v>
      </c>
      <c r="B187" s="5">
        <v>1</v>
      </c>
      <c r="C187" s="5" t="s">
        <v>54</v>
      </c>
      <c r="D187" s="5" t="s">
        <v>74</v>
      </c>
      <c r="E187" s="5">
        <v>0</v>
      </c>
      <c r="F187" s="5">
        <v>0</v>
      </c>
      <c r="G187" s="5">
        <v>5.46</v>
      </c>
      <c r="H187" s="5"/>
    </row>
    <row r="188" spans="1:8" ht="33.75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219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5" t="s">
        <v>222</v>
      </c>
      <c r="B193" s="25"/>
      <c r="C193" s="25"/>
      <c r="D193" s="25"/>
      <c r="E193" s="25"/>
      <c r="F193" s="25"/>
      <c r="G193" s="9">
        <f>SUM(G186:G192)</f>
        <v>16.34</v>
      </c>
      <c r="H193" s="5"/>
    </row>
    <row r="194" spans="1:8" x14ac:dyDescent="0.2">
      <c r="A194" s="25" t="s">
        <v>223</v>
      </c>
      <c r="B194" s="25"/>
      <c r="C194" s="25"/>
      <c r="D194" s="25"/>
      <c r="E194" s="25"/>
      <c r="F194" s="25"/>
      <c r="G194" s="25"/>
      <c r="H194" s="25"/>
    </row>
    <row r="195" spans="1:8" x14ac:dyDescent="0.2">
      <c r="A195" s="5" t="s">
        <v>224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x14ac:dyDescent="0.2">
      <c r="A197" s="5" t="s">
        <v>228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229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230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22.5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5" t="s">
        <v>239</v>
      </c>
      <c r="B205" s="25"/>
      <c r="C205" s="25"/>
      <c r="D205" s="25"/>
      <c r="E205" s="25"/>
      <c r="F205" s="25"/>
      <c r="G205" s="9">
        <f>SUM(G195:G204)</f>
        <v>0</v>
      </c>
      <c r="H205" s="5"/>
    </row>
    <row r="206" spans="1:8" ht="11.25" customHeight="1" x14ac:dyDescent="0.2">
      <c r="A206" s="25" t="s">
        <v>240</v>
      </c>
      <c r="B206" s="25"/>
      <c r="C206" s="25"/>
      <c r="D206" s="25"/>
      <c r="E206" s="25"/>
      <c r="F206" s="25"/>
      <c r="G206" s="9">
        <f>G36+G41+G44+G108+G154+G157+G162+G167+G171+G175+G178+G184+G193+G205</f>
        <v>2548.8560000000002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opLeftCell="B182" workbookViewId="0">
      <selection activeCell="C236" sqref="C236"/>
    </sheetView>
  </sheetViews>
  <sheetFormatPr defaultRowHeight="11.25" customHeight="1" x14ac:dyDescent="0.2"/>
  <cols>
    <col min="1" max="1" width="41.140625" style="4" customWidth="1"/>
    <col min="2" max="2" width="4.28515625" style="4" customWidth="1"/>
    <col min="3" max="3" width="25" style="4" customWidth="1"/>
    <col min="4" max="6" width="9.140625" style="4"/>
    <col min="7" max="7" width="10" style="4" bestFit="1" customWidth="1"/>
    <col min="8" max="8" width="27.5703125" style="4" customWidth="1"/>
    <col min="9" max="16384" width="9.140625" style="4"/>
  </cols>
  <sheetData>
    <row r="1" spans="1:9" s="2" customFormat="1" ht="11.25" customHeight="1" x14ac:dyDescent="0.25">
      <c r="A1" s="1" t="s">
        <v>241</v>
      </c>
    </row>
    <row r="2" spans="1:9" s="2" customFormat="1" ht="11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1" t="s">
        <v>1</v>
      </c>
      <c r="B3" s="27" t="s">
        <v>2</v>
      </c>
      <c r="C3" s="3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ht="11.25" customHeight="1" x14ac:dyDescent="0.2">
      <c r="A4" s="21" t="s">
        <v>246</v>
      </c>
      <c r="B4" s="12"/>
      <c r="C4" s="12"/>
      <c r="D4" s="11"/>
      <c r="E4" s="11"/>
      <c r="F4" s="11"/>
      <c r="G4" s="11">
        <v>270.37</v>
      </c>
      <c r="H4" s="1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156.9</v>
      </c>
      <c r="F6" s="17">
        <v>2.42</v>
      </c>
      <c r="G6" s="17">
        <f t="shared" ref="G6:G23" si="0">ROUND(E6*F6*B6/1000,2)</f>
        <v>113.91</v>
      </c>
      <c r="H6" s="5" t="s">
        <v>12</v>
      </c>
      <c r="I6" s="4">
        <f t="shared" ref="I6:I23" si="1">ROUND(F6,2)</f>
        <v>2.42</v>
      </c>
    </row>
    <row r="7" spans="1:9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1177.0999999999999</v>
      </c>
      <c r="F7" s="17">
        <v>2.11</v>
      </c>
      <c r="G7" s="17">
        <f t="shared" si="0"/>
        <v>2.48</v>
      </c>
      <c r="H7" s="5" t="s">
        <v>15</v>
      </c>
      <c r="I7" s="4">
        <f t="shared" si="1"/>
        <v>2.11</v>
      </c>
    </row>
    <row r="8" spans="1:9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17">
        <v>3.26</v>
      </c>
      <c r="G8" s="17">
        <f t="shared" si="0"/>
        <v>31.3</v>
      </c>
      <c r="H8" s="5" t="s">
        <v>15</v>
      </c>
      <c r="I8" s="4">
        <f t="shared" si="1"/>
        <v>3.26</v>
      </c>
    </row>
    <row r="9" spans="1:9" ht="11.25" customHeight="1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32</v>
      </c>
      <c r="F9" s="17">
        <v>20.81</v>
      </c>
      <c r="G9" s="17">
        <f t="shared" si="0"/>
        <v>0.67</v>
      </c>
      <c r="H9" s="5" t="s">
        <v>12</v>
      </c>
      <c r="I9" s="4">
        <f t="shared" si="1"/>
        <v>20.81</v>
      </c>
    </row>
    <row r="10" spans="1:9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17">
        <v>3.77</v>
      </c>
      <c r="G10" s="17">
        <f t="shared" si="0"/>
        <v>8.26</v>
      </c>
      <c r="H10" s="5" t="s">
        <v>12</v>
      </c>
      <c r="I10" s="4">
        <f t="shared" si="1"/>
        <v>3.77</v>
      </c>
    </row>
    <row r="11" spans="1:9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  <c r="I11" s="4">
        <f t="shared" si="1"/>
        <v>0</v>
      </c>
    </row>
    <row r="12" spans="1:9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76</v>
      </c>
      <c r="F12" s="17">
        <v>8.8699999999999992</v>
      </c>
      <c r="G12" s="17">
        <f t="shared" si="0"/>
        <v>0.67</v>
      </c>
      <c r="H12" s="5" t="s">
        <v>24</v>
      </c>
      <c r="I12" s="4">
        <f t="shared" si="1"/>
        <v>8.8699999999999992</v>
      </c>
    </row>
    <row r="13" spans="1:9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6303</v>
      </c>
      <c r="F13" s="17">
        <v>2.95</v>
      </c>
      <c r="G13" s="17">
        <f t="shared" si="0"/>
        <v>18.59</v>
      </c>
      <c r="H13" s="5" t="s">
        <v>24</v>
      </c>
      <c r="I13" s="4">
        <f t="shared" si="1"/>
        <v>2.95</v>
      </c>
    </row>
    <row r="14" spans="1:9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1.86</v>
      </c>
      <c r="G14" s="17">
        <f t="shared" si="0"/>
        <v>0.47</v>
      </c>
      <c r="H14" s="5" t="s">
        <v>24</v>
      </c>
      <c r="I14" s="4">
        <f t="shared" si="1"/>
        <v>1.86</v>
      </c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72</v>
      </c>
      <c r="F15" s="17">
        <v>4.3</v>
      </c>
      <c r="G15" s="17">
        <f t="shared" si="0"/>
        <v>0.31</v>
      </c>
      <c r="H15" s="5" t="s">
        <v>24</v>
      </c>
      <c r="I15" s="4">
        <f t="shared" si="1"/>
        <v>4.3</v>
      </c>
    </row>
    <row r="16" spans="1:9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4.28</v>
      </c>
      <c r="G16" s="17">
        <f t="shared" si="0"/>
        <v>0.16</v>
      </c>
      <c r="H16" s="5" t="s">
        <v>29</v>
      </c>
      <c r="I16" s="4">
        <f t="shared" si="1"/>
        <v>4.28</v>
      </c>
    </row>
    <row r="17" spans="1:9" ht="11.25" customHeight="1" x14ac:dyDescent="0.2">
      <c r="A17" s="5" t="s">
        <v>30</v>
      </c>
      <c r="B17" s="5">
        <v>1</v>
      </c>
      <c r="C17" s="5" t="s">
        <v>21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  <c r="I17" s="4">
        <f t="shared" si="1"/>
        <v>0</v>
      </c>
    </row>
    <row r="18" spans="1:9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  <c r="I18" s="4">
        <f t="shared" si="1"/>
        <v>0</v>
      </c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22</v>
      </c>
      <c r="F19" s="17">
        <v>2.64</v>
      </c>
      <c r="G19" s="17">
        <f t="shared" si="0"/>
        <v>0.06</v>
      </c>
      <c r="H19" s="5" t="s">
        <v>24</v>
      </c>
      <c r="I19" s="4">
        <f t="shared" si="1"/>
        <v>2.64</v>
      </c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513.6</v>
      </c>
      <c r="F20" s="17">
        <v>5.32</v>
      </c>
      <c r="G20" s="17">
        <f t="shared" si="0"/>
        <v>2.73</v>
      </c>
      <c r="H20" s="5" t="s">
        <v>29</v>
      </c>
      <c r="I20" s="4">
        <f t="shared" si="1"/>
        <v>5.32</v>
      </c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2.64</v>
      </c>
      <c r="G21" s="17">
        <f t="shared" si="0"/>
        <v>0.04</v>
      </c>
      <c r="H21" s="5" t="s">
        <v>24</v>
      </c>
      <c r="I21" s="4">
        <f t="shared" si="1"/>
        <v>2.64</v>
      </c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7">
        <v>2.14</v>
      </c>
      <c r="G22" s="17">
        <f t="shared" si="0"/>
        <v>0.02</v>
      </c>
      <c r="H22" s="5" t="s">
        <v>24</v>
      </c>
      <c r="I22" s="4">
        <f t="shared" si="1"/>
        <v>2.14</v>
      </c>
    </row>
    <row r="23" spans="1:9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845</v>
      </c>
      <c r="F23" s="17">
        <v>2.15</v>
      </c>
      <c r="G23" s="17">
        <f t="shared" si="0"/>
        <v>3.63</v>
      </c>
      <c r="H23" s="5" t="s">
        <v>29</v>
      </c>
      <c r="I23" s="4">
        <f t="shared" si="1"/>
        <v>2.15</v>
      </c>
    </row>
    <row r="24" spans="1:9" ht="11.25" customHeight="1" x14ac:dyDescent="0.2">
      <c r="A24" s="6" t="s">
        <v>37</v>
      </c>
      <c r="B24" s="7"/>
      <c r="C24" s="7"/>
      <c r="D24" s="7"/>
      <c r="E24" s="7"/>
      <c r="F24" s="18"/>
      <c r="G24" s="17"/>
      <c r="H24" s="8"/>
      <c r="I24" s="15"/>
    </row>
    <row r="25" spans="1:9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7"/>
      <c r="G25" s="17">
        <f t="shared" ref="G25:G29" si="2">E25*F25*B25/1000</f>
        <v>0</v>
      </c>
      <c r="H25" s="5" t="s">
        <v>41</v>
      </c>
      <c r="I25" s="15"/>
    </row>
    <row r="26" spans="1:9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7"/>
      <c r="G26" s="17">
        <f t="shared" si="2"/>
        <v>0</v>
      </c>
      <c r="H26" s="5" t="s">
        <v>41</v>
      </c>
      <c r="I26" s="15"/>
    </row>
    <row r="27" spans="1:9" ht="11.25" customHeight="1" x14ac:dyDescent="0.2">
      <c r="A27" s="6" t="s">
        <v>43</v>
      </c>
      <c r="B27" s="7"/>
      <c r="C27" s="7"/>
      <c r="D27" s="7"/>
      <c r="E27" s="7"/>
      <c r="F27" s="18"/>
      <c r="G27" s="17"/>
      <c r="H27" s="8"/>
      <c r="I27" s="15"/>
    </row>
    <row r="28" spans="1:9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7"/>
      <c r="G28" s="5">
        <v>12.87</v>
      </c>
      <c r="H28" s="5" t="s">
        <v>47</v>
      </c>
      <c r="I28" s="15"/>
    </row>
    <row r="29" spans="1:9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7"/>
      <c r="G29" s="17">
        <f t="shared" si="2"/>
        <v>0</v>
      </c>
      <c r="H29" s="5" t="s">
        <v>49</v>
      </c>
      <c r="I29" s="15"/>
    </row>
    <row r="30" spans="1:9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939</v>
      </c>
      <c r="F30" s="17">
        <v>1.77</v>
      </c>
      <c r="G30" s="17">
        <f t="shared" ref="G30:G31" si="3">ROUND(E30*F30*B30/1000,2)</f>
        <v>1.66</v>
      </c>
      <c r="H30" s="5" t="s">
        <v>24</v>
      </c>
      <c r="I30" s="4">
        <f t="shared" ref="I30:I31" si="4">ROUND(F30,2)</f>
        <v>1.77</v>
      </c>
    </row>
    <row r="31" spans="1:9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845</v>
      </c>
      <c r="F31" s="17">
        <v>1.77</v>
      </c>
      <c r="G31" s="17">
        <f t="shared" si="3"/>
        <v>1.5</v>
      </c>
      <c r="H31" s="5" t="s">
        <v>24</v>
      </c>
      <c r="I31" s="4">
        <f t="shared" si="4"/>
        <v>1.77</v>
      </c>
    </row>
    <row r="32" spans="1:9" ht="11.25" customHeight="1" x14ac:dyDescent="0.2">
      <c r="A32" s="6" t="s">
        <v>52</v>
      </c>
      <c r="B32" s="7"/>
      <c r="C32" s="7"/>
      <c r="D32" s="7"/>
      <c r="E32" s="7"/>
      <c r="F32" s="18"/>
      <c r="G32" s="17"/>
      <c r="H32" s="8"/>
      <c r="I32" s="15"/>
    </row>
    <row r="33" spans="1:9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13</v>
      </c>
      <c r="F33" s="17">
        <v>8.7899999999999991</v>
      </c>
      <c r="G33" s="17">
        <f t="shared" ref="G33:G36" si="5">ROUND(E33*F33*B33/1000,2)</f>
        <v>41.82</v>
      </c>
      <c r="H33" s="5"/>
      <c r="I33" s="4">
        <f t="shared" ref="I33:I36" si="6">ROUND(F33,2)</f>
        <v>8.7899999999999991</v>
      </c>
    </row>
    <row r="34" spans="1:9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50.3</v>
      </c>
      <c r="F34" s="17">
        <v>3.81</v>
      </c>
      <c r="G34" s="17">
        <f t="shared" si="5"/>
        <v>4.5999999999999996</v>
      </c>
      <c r="H34" s="5"/>
      <c r="I34" s="4">
        <f t="shared" si="6"/>
        <v>3.81</v>
      </c>
    </row>
    <row r="35" spans="1:9" ht="11.25" customHeight="1" x14ac:dyDescent="0.2">
      <c r="A35" s="5" t="s">
        <v>57</v>
      </c>
      <c r="B35" s="5">
        <v>1</v>
      </c>
      <c r="C35" s="5" t="s">
        <v>56</v>
      </c>
      <c r="D35" s="5" t="s">
        <v>46</v>
      </c>
      <c r="E35" s="5">
        <v>156.9</v>
      </c>
      <c r="F35" s="17">
        <v>3.42</v>
      </c>
      <c r="G35" s="17">
        <f t="shared" si="5"/>
        <v>0.54</v>
      </c>
      <c r="H35" s="5"/>
      <c r="I35" s="4">
        <f t="shared" si="6"/>
        <v>3.42</v>
      </c>
    </row>
    <row r="36" spans="1:9" ht="11.25" customHeight="1" x14ac:dyDescent="0.2">
      <c r="A36" s="5" t="s">
        <v>58</v>
      </c>
      <c r="B36" s="5">
        <v>1</v>
      </c>
      <c r="C36" s="5" t="s">
        <v>56</v>
      </c>
      <c r="D36" s="5" t="s">
        <v>46</v>
      </c>
      <c r="E36" s="5">
        <v>1177.0999999999999</v>
      </c>
      <c r="F36" s="17">
        <v>2.69</v>
      </c>
      <c r="G36" s="17">
        <f t="shared" si="5"/>
        <v>3.17</v>
      </c>
      <c r="H36" s="5"/>
      <c r="I36" s="4">
        <f t="shared" si="6"/>
        <v>2.69</v>
      </c>
    </row>
    <row r="37" spans="1:9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249.45999999999992</v>
      </c>
      <c r="H37" s="5"/>
      <c r="I37" s="15"/>
    </row>
    <row r="38" spans="1:9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  <c r="I38" s="15"/>
    </row>
    <row r="39" spans="1:9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1.7</v>
      </c>
      <c r="F39" s="17">
        <v>288.01</v>
      </c>
      <c r="G39" s="17">
        <f t="shared" ref="G39" si="7">ROUND(E39*F39*B39/1000,2)</f>
        <v>179.2</v>
      </c>
      <c r="H39" s="5" t="s">
        <v>12</v>
      </c>
      <c r="I39" s="4">
        <f t="shared" ref="I39" si="8">ROUND(F39,2)</f>
        <v>288.01</v>
      </c>
    </row>
    <row r="40" spans="1:9" ht="11.25" customHeight="1" x14ac:dyDescent="0.2">
      <c r="A40" s="6" t="s">
        <v>52</v>
      </c>
      <c r="B40" s="7"/>
      <c r="C40" s="7"/>
      <c r="D40" s="7"/>
      <c r="E40" s="7"/>
      <c r="F40" s="18"/>
      <c r="G40" s="17"/>
      <c r="H40" s="8"/>
      <c r="I40" s="15"/>
    </row>
    <row r="41" spans="1:9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1.7</v>
      </c>
      <c r="F41" s="17">
        <v>241.88</v>
      </c>
      <c r="G41" s="17">
        <f t="shared" ref="G41" si="9">ROUND(E41*F41*B41/1000,2)</f>
        <v>150.5</v>
      </c>
      <c r="H41" s="5"/>
      <c r="I41" s="4">
        <f t="shared" ref="I41" si="10">ROUND(F41,2)</f>
        <v>241.88</v>
      </c>
    </row>
    <row r="42" spans="1:9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329.7</v>
      </c>
      <c r="H42" s="5"/>
    </row>
    <row r="43" spans="1:9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17">
        <v>0.54800000000000004</v>
      </c>
      <c r="F44" s="5">
        <v>531.61</v>
      </c>
      <c r="G44" s="17">
        <f t="shared" ref="G44" si="11">ROUND(E44*F44*B44/1000,2)</f>
        <v>106.62</v>
      </c>
      <c r="H44" s="5"/>
    </row>
    <row r="45" spans="1:9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106.62</v>
      </c>
      <c r="H45" s="5"/>
    </row>
    <row r="46" spans="1:9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47.04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3.92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8.23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7.44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3.92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15.67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39.18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3.76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4.07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15.67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39.18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22.73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24.29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4.1500000000000004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3.68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7.84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21</v>
      </c>
      <c r="D107" s="5" t="s">
        <v>46</v>
      </c>
      <c r="E107" s="5">
        <v>0</v>
      </c>
      <c r="F107" s="5">
        <v>0</v>
      </c>
      <c r="G107" s="5">
        <v>78.36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39.18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368.31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39.18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31.35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3.92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24.28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27.19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4.07</v>
      </c>
      <c r="H122" s="5" t="s">
        <v>84</v>
      </c>
    </row>
    <row r="123" spans="1:8" ht="11.25" customHeight="1" x14ac:dyDescent="0.2">
      <c r="A123" s="5" t="s">
        <v>150</v>
      </c>
      <c r="B123" s="5">
        <v>1</v>
      </c>
      <c r="C123" s="5" t="s">
        <v>54</v>
      </c>
      <c r="D123" s="5" t="s">
        <v>40</v>
      </c>
      <c r="E123" s="5">
        <v>0</v>
      </c>
      <c r="F123" s="5">
        <v>0</v>
      </c>
      <c r="G123" s="5">
        <v>3.76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21</v>
      </c>
      <c r="D127" s="5" t="s">
        <v>74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4.1500000000000004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1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54.85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38.4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47.02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39.97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23.51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7.05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8.6199999999999992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23.51</v>
      </c>
      <c r="H153" s="5"/>
    </row>
    <row r="154" spans="1:8" ht="11.25" customHeight="1" x14ac:dyDescent="0.2">
      <c r="A154" s="5" t="s">
        <v>181</v>
      </c>
      <c r="B154" s="5">
        <v>1</v>
      </c>
      <c r="C154" s="5" t="s">
        <v>54</v>
      </c>
      <c r="D154" s="5" t="s">
        <v>18</v>
      </c>
      <c r="E154" s="5">
        <v>0</v>
      </c>
      <c r="F154" s="5">
        <v>0</v>
      </c>
      <c r="G154" s="5">
        <v>3.92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480.40999999999997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186.86</v>
      </c>
      <c r="G157" s="17">
        <f t="shared" ref="G157" si="12">ROUND(E157*F157*B157/1000,2)</f>
        <v>273.56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273.56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2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2</v>
      </c>
      <c r="F161" s="5">
        <v>122594.2</v>
      </c>
      <c r="G161" s="17">
        <f t="shared" ref="G161" si="13">ROUND(E161*F161*B161/1000,2)</f>
        <v>245.19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20">
        <f>SUM(G160:G162)</f>
        <v>245.19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1</v>
      </c>
      <c r="C165" s="5" t="s">
        <v>21</v>
      </c>
      <c r="D165" s="5" t="s">
        <v>74</v>
      </c>
      <c r="E165" s="5">
        <v>0</v>
      </c>
      <c r="F165" s="5">
        <v>0</v>
      </c>
      <c r="G165" s="5">
        <v>6.07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21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6.07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30.69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3.76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34.450000000000003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189.37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189.37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133.43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133.43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11.29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5.46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16.75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2703.6899999999996</v>
      </c>
      <c r="H207" s="5"/>
    </row>
    <row r="210" spans="2:8" ht="11.25" hidden="1" customHeight="1" x14ac:dyDescent="0.2">
      <c r="E210" s="4" t="s">
        <v>242</v>
      </c>
      <c r="F210" s="4">
        <f>(25.51*6+26.53*6)/12</f>
        <v>26.02</v>
      </c>
      <c r="G210" s="13">
        <f>G208*1000/F211/12</f>
        <v>0</v>
      </c>
      <c r="H210" s="14">
        <f>G211-G207</f>
        <v>-3.839999999399879E-3</v>
      </c>
    </row>
    <row r="211" spans="2:8" ht="11.25" hidden="1" customHeight="1" x14ac:dyDescent="0.2">
      <c r="E211" s="4" t="s">
        <v>243</v>
      </c>
      <c r="F211" s="4">
        <v>8659</v>
      </c>
      <c r="G211" s="13">
        <f>F211*F210*12/1000</f>
        <v>2703.6861600000002</v>
      </c>
    </row>
    <row r="212" spans="2:8" ht="11.25" hidden="1" customHeight="1" x14ac:dyDescent="0.2">
      <c r="G212" s="13"/>
    </row>
    <row r="213" spans="2:8" ht="11.25" hidden="1" customHeight="1" x14ac:dyDescent="0.2">
      <c r="F213" s="4" t="s">
        <v>244</v>
      </c>
      <c r="G213" s="13">
        <f>G211-G208</f>
        <v>2703.6861600000002</v>
      </c>
      <c r="H213" s="15">
        <f>G215-G208</f>
        <v>2433.3175440000005</v>
      </c>
    </row>
    <row r="214" spans="2:8" ht="11.25" hidden="1" customHeight="1" x14ac:dyDescent="0.2">
      <c r="G214" s="13"/>
    </row>
    <row r="215" spans="2:8" ht="11.25" hidden="1" customHeight="1" x14ac:dyDescent="0.2">
      <c r="G215" s="13">
        <f>G211*0.9</f>
        <v>2433.3175440000005</v>
      </c>
    </row>
    <row r="216" spans="2:8" ht="11.25" hidden="1" customHeight="1" x14ac:dyDescent="0.2">
      <c r="F216" s="4" t="s">
        <v>245</v>
      </c>
      <c r="G216" s="13">
        <f>G211*0.1</f>
        <v>270.36861600000003</v>
      </c>
    </row>
    <row r="217" spans="2:8" ht="11.25" hidden="1" customHeight="1" x14ac:dyDescent="0.2">
      <c r="G217" s="13">
        <f>SUM(G215:G216)</f>
        <v>2703.6861600000007</v>
      </c>
    </row>
    <row r="218" spans="2:8" ht="11.25" hidden="1" customHeight="1" x14ac:dyDescent="0.2"/>
    <row r="221" spans="2:8" ht="11.25" customHeight="1" x14ac:dyDescent="0.2">
      <c r="B221" s="24" t="s">
        <v>247</v>
      </c>
      <c r="C221" s="24"/>
      <c r="D221" s="24"/>
      <c r="E221" s="24"/>
      <c r="F221" s="24"/>
      <c r="H221" s="24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topLeftCell="A185" workbookViewId="0">
      <selection activeCell="F157" sqref="F157"/>
    </sheetView>
  </sheetViews>
  <sheetFormatPr defaultRowHeight="15" x14ac:dyDescent="0.2"/>
  <cols>
    <col min="1" max="1" width="41.140625" style="4" customWidth="1"/>
    <col min="2" max="2" width="4.28515625" style="4" customWidth="1"/>
    <col min="3" max="3" width="25" style="4" customWidth="1"/>
    <col min="4" max="6" width="9.140625" style="4"/>
    <col min="7" max="7" width="10" style="4" bestFit="1" customWidth="1"/>
    <col min="8" max="8" width="27.5703125" style="4" customWidth="1"/>
    <col min="9" max="16384" width="9.140625" style="4"/>
  </cols>
  <sheetData>
    <row r="1" spans="1:11" s="2" customFormat="1" ht="11.25" customHeight="1" x14ac:dyDescent="0.25">
      <c r="A1" s="1" t="s">
        <v>255</v>
      </c>
    </row>
    <row r="2" spans="1:11" s="2" customFormat="1" ht="11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11" ht="11.25" customHeight="1" x14ac:dyDescent="0.2">
      <c r="A3" s="22" t="s">
        <v>1</v>
      </c>
      <c r="B3" s="27" t="s">
        <v>2</v>
      </c>
      <c r="C3" s="30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11" ht="11.25" customHeight="1" x14ac:dyDescent="0.2">
      <c r="A4" s="21" t="s">
        <v>246</v>
      </c>
      <c r="B4" s="23"/>
      <c r="C4" s="23"/>
      <c r="D4" s="22"/>
      <c r="E4" s="22"/>
      <c r="F4" s="22"/>
      <c r="G4" s="22">
        <v>275.67</v>
      </c>
      <c r="H4" s="22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156.9</v>
      </c>
      <c r="F6" s="17">
        <v>2.4700000000000002</v>
      </c>
      <c r="G6" s="17">
        <f t="shared" ref="G6:G23" si="0">ROUND(E6*F6*B6/1000,2)</f>
        <v>115.88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1177.0999999999999</v>
      </c>
      <c r="F7" s="17">
        <v>2.15</v>
      </c>
      <c r="G7" s="17">
        <f t="shared" si="0"/>
        <v>2.5299999999999998</v>
      </c>
      <c r="H7" s="5" t="s">
        <v>15</v>
      </c>
      <c r="K7" s="4">
        <f t="shared" ref="K7:K44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32</v>
      </c>
      <c r="F8" s="17">
        <v>3.33</v>
      </c>
      <c r="G8" s="17">
        <f t="shared" si="0"/>
        <v>31.86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32</v>
      </c>
      <c r="F9" s="17">
        <v>21.23</v>
      </c>
      <c r="G9" s="17">
        <f t="shared" si="0"/>
        <v>0.68</v>
      </c>
      <c r="H9" s="5" t="s">
        <v>12</v>
      </c>
      <c r="K9" s="4">
        <f t="shared" si="1"/>
        <v>21.65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7.3</v>
      </c>
      <c r="F10" s="17">
        <v>3.85</v>
      </c>
      <c r="G10" s="17">
        <f t="shared" si="0"/>
        <v>8.4</v>
      </c>
      <c r="H10" s="5" t="s">
        <v>12</v>
      </c>
      <c r="K10" s="4">
        <f t="shared" si="1"/>
        <v>3.93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76</v>
      </c>
      <c r="F12" s="17">
        <v>9.0500000000000007</v>
      </c>
      <c r="G12" s="17">
        <f t="shared" si="0"/>
        <v>0.69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6303</v>
      </c>
      <c r="F13" s="17">
        <v>3.01</v>
      </c>
      <c r="G13" s="17">
        <f t="shared" si="0"/>
        <v>18.97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1.9</v>
      </c>
      <c r="G14" s="17">
        <f t="shared" si="0"/>
        <v>0.48</v>
      </c>
      <c r="H14" s="5" t="s">
        <v>24</v>
      </c>
      <c r="K14" s="4">
        <f t="shared" si="1"/>
        <v>1.94</v>
      </c>
    </row>
    <row r="15" spans="1:11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72</v>
      </c>
      <c r="F15" s="17">
        <v>4.3899999999999997</v>
      </c>
      <c r="G15" s="17">
        <f t="shared" si="0"/>
        <v>0.32</v>
      </c>
      <c r="H15" s="5" t="s">
        <v>24</v>
      </c>
      <c r="K15" s="4">
        <f t="shared" si="1"/>
        <v>4.4800000000000004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4.37</v>
      </c>
      <c r="G16" s="17">
        <f t="shared" si="0"/>
        <v>0.17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21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  <c r="K17" s="4">
        <f t="shared" si="1"/>
        <v>0</v>
      </c>
    </row>
    <row r="18" spans="1:11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22</v>
      </c>
      <c r="F19" s="17">
        <v>2.69</v>
      </c>
      <c r="G19" s="17">
        <f t="shared" si="0"/>
        <v>0.06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513.6</v>
      </c>
      <c r="F20" s="17">
        <v>5.43</v>
      </c>
      <c r="G20" s="17">
        <f t="shared" si="0"/>
        <v>2.79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2.69</v>
      </c>
      <c r="G21" s="17">
        <f t="shared" si="0"/>
        <v>0.04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7">
        <v>2.1800000000000002</v>
      </c>
      <c r="G22" s="17">
        <f t="shared" si="0"/>
        <v>0.02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845</v>
      </c>
      <c r="F23" s="17">
        <v>2.19</v>
      </c>
      <c r="G23" s="17">
        <f t="shared" si="0"/>
        <v>3.7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18"/>
      <c r="G24" s="17"/>
      <c r="H24" s="8"/>
      <c r="I24" s="15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7">
        <v>0</v>
      </c>
      <c r="G25" s="17">
        <f t="shared" ref="G25:G29" si="2">E25*F25*B25/1000</f>
        <v>0</v>
      </c>
      <c r="H25" s="5" t="s">
        <v>41</v>
      </c>
      <c r="I25" s="15"/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7">
        <v>0</v>
      </c>
      <c r="G26" s="17">
        <f t="shared" si="2"/>
        <v>0</v>
      </c>
      <c r="H26" s="5" t="s">
        <v>41</v>
      </c>
      <c r="I26" s="15"/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18"/>
      <c r="G27" s="17"/>
      <c r="H27" s="8"/>
      <c r="I27" s="15"/>
    </row>
    <row r="28" spans="1:11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7">
        <v>0</v>
      </c>
      <c r="G28" s="5">
        <v>12.87</v>
      </c>
      <c r="H28" s="5" t="s">
        <v>47</v>
      </c>
      <c r="I28" s="15"/>
      <c r="K28" s="4">
        <f t="shared" si="1"/>
        <v>0</v>
      </c>
    </row>
    <row r="29" spans="1:11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7">
        <v>0</v>
      </c>
      <c r="G29" s="17">
        <f t="shared" si="2"/>
        <v>0</v>
      </c>
      <c r="H29" s="5" t="s">
        <v>49</v>
      </c>
      <c r="I29" s="15"/>
      <c r="K29" s="4">
        <f t="shared" si="1"/>
        <v>0</v>
      </c>
    </row>
    <row r="30" spans="1:11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939</v>
      </c>
      <c r="F30" s="17">
        <v>1.81</v>
      </c>
      <c r="G30" s="17">
        <f t="shared" ref="G30:G31" si="3">ROUND(E30*F30*B30/1000,2)</f>
        <v>1.7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845</v>
      </c>
      <c r="F31" s="17">
        <v>1.81</v>
      </c>
      <c r="G31" s="17">
        <f t="shared" si="3"/>
        <v>1.53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52</v>
      </c>
      <c r="B32" s="7"/>
      <c r="C32" s="7"/>
      <c r="D32" s="7"/>
      <c r="E32" s="7"/>
      <c r="F32" s="18"/>
      <c r="G32" s="17"/>
      <c r="H32" s="8"/>
      <c r="I32" s="15"/>
    </row>
    <row r="33" spans="1:11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13</v>
      </c>
      <c r="F33" s="17">
        <v>8.9700000000000006</v>
      </c>
      <c r="G33" s="17">
        <f t="shared" ref="G33:G36" si="4">ROUND(E33*F33*B33/1000,2)</f>
        <v>42.56</v>
      </c>
      <c r="H33" s="5"/>
      <c r="K33" s="4">
        <f t="shared" si="1"/>
        <v>9.15</v>
      </c>
    </row>
    <row r="34" spans="1:11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50.3</v>
      </c>
      <c r="F34" s="17">
        <v>3.89</v>
      </c>
      <c r="G34" s="17">
        <f t="shared" si="4"/>
        <v>4.7</v>
      </c>
      <c r="H34" s="5"/>
      <c r="K34" s="4">
        <f t="shared" si="1"/>
        <v>3.97</v>
      </c>
    </row>
    <row r="35" spans="1:11" ht="11.25" customHeight="1" x14ac:dyDescent="0.2">
      <c r="A35" s="5" t="s">
        <v>57</v>
      </c>
      <c r="B35" s="5">
        <v>1</v>
      </c>
      <c r="C35" s="5" t="s">
        <v>56</v>
      </c>
      <c r="D35" s="5" t="s">
        <v>46</v>
      </c>
      <c r="E35" s="5">
        <v>156.9</v>
      </c>
      <c r="F35" s="17">
        <v>3.49</v>
      </c>
      <c r="G35" s="17">
        <f t="shared" si="4"/>
        <v>0.55000000000000004</v>
      </c>
      <c r="H35" s="5"/>
      <c r="K35" s="4">
        <f t="shared" si="1"/>
        <v>3.56</v>
      </c>
    </row>
    <row r="36" spans="1:11" ht="11.25" customHeight="1" x14ac:dyDescent="0.2">
      <c r="A36" s="5" t="s">
        <v>58</v>
      </c>
      <c r="B36" s="5">
        <v>1</v>
      </c>
      <c r="C36" s="5" t="s">
        <v>56</v>
      </c>
      <c r="D36" s="5" t="s">
        <v>46</v>
      </c>
      <c r="E36" s="5">
        <v>1177.0999999999999</v>
      </c>
      <c r="F36" s="17">
        <v>2.74</v>
      </c>
      <c r="G36" s="17">
        <f t="shared" si="4"/>
        <v>3.23</v>
      </c>
      <c r="H36" s="5"/>
      <c r="K36" s="4">
        <f t="shared" si="1"/>
        <v>2.79</v>
      </c>
    </row>
    <row r="37" spans="1:11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253.72999999999993</v>
      </c>
      <c r="H37" s="5"/>
      <c r="I37" s="15"/>
    </row>
    <row r="38" spans="1:11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  <c r="I38" s="15"/>
    </row>
    <row r="39" spans="1:11" ht="11.25" customHeight="1" x14ac:dyDescent="0.2">
      <c r="A39" s="5" t="s">
        <v>61</v>
      </c>
      <c r="B39" s="5">
        <v>365</v>
      </c>
      <c r="C39" s="5" t="s">
        <v>10</v>
      </c>
      <c r="D39" s="5" t="s">
        <v>62</v>
      </c>
      <c r="E39" s="5">
        <v>1.7</v>
      </c>
      <c r="F39" s="17">
        <v>293.77</v>
      </c>
      <c r="G39" s="17">
        <f t="shared" ref="G39" si="5">ROUND(E39*F39*B39/1000,2)</f>
        <v>182.28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52</v>
      </c>
      <c r="B40" s="7"/>
      <c r="C40" s="7"/>
      <c r="D40" s="7"/>
      <c r="E40" s="7"/>
      <c r="F40" s="18"/>
      <c r="G40" s="17"/>
      <c r="H40" s="8"/>
      <c r="I40" s="15"/>
    </row>
    <row r="41" spans="1:11" ht="11.25" customHeight="1" x14ac:dyDescent="0.2">
      <c r="A41" s="5" t="s">
        <v>63</v>
      </c>
      <c r="B41" s="5">
        <v>365</v>
      </c>
      <c r="C41" s="5" t="s">
        <v>10</v>
      </c>
      <c r="D41" s="5" t="s">
        <v>64</v>
      </c>
      <c r="E41" s="5">
        <v>1.7</v>
      </c>
      <c r="F41" s="17">
        <v>246.72</v>
      </c>
      <c r="G41" s="17">
        <f t="shared" ref="G41" si="6">ROUND(E41*F41*B41/1000,2)</f>
        <v>153.09</v>
      </c>
      <c r="H41" s="5"/>
      <c r="K41" s="4">
        <f t="shared" si="1"/>
        <v>251.65</v>
      </c>
    </row>
    <row r="42" spans="1:11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335.37</v>
      </c>
      <c r="H42" s="5"/>
    </row>
    <row r="43" spans="1:11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67</v>
      </c>
      <c r="B44" s="5">
        <v>365</v>
      </c>
      <c r="C44" s="5" t="s">
        <v>10</v>
      </c>
      <c r="D44" s="5" t="s">
        <v>62</v>
      </c>
      <c r="E44" s="17">
        <v>0.54800000000000004</v>
      </c>
      <c r="F44" s="5">
        <v>542.24</v>
      </c>
      <c r="G44" s="17">
        <f t="shared" ref="G44" si="7">ROUND(E44*F44*B44/1000,2)</f>
        <v>108.46</v>
      </c>
      <c r="H44" s="5"/>
      <c r="K44" s="4">
        <f t="shared" si="1"/>
        <v>553.08000000000004</v>
      </c>
    </row>
    <row r="45" spans="1:11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108.46</v>
      </c>
      <c r="H45" s="5"/>
    </row>
    <row r="46" spans="1:11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47.04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3.92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8.23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7.44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3.92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15.67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39.18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3.76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4.07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15.67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39.18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22.73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24.29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4.1500000000000004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3.68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7.84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21</v>
      </c>
      <c r="D107" s="5" t="s">
        <v>46</v>
      </c>
      <c r="E107" s="5">
        <v>0</v>
      </c>
      <c r="F107" s="5">
        <v>0</v>
      </c>
      <c r="G107" s="5">
        <v>78.36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39.18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368.31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32">
        <f>39.18+5</f>
        <v>44.18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32">
        <f>31.35+5</f>
        <v>36.35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3.92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24.28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27.19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4.07</v>
      </c>
      <c r="H122" s="5" t="s">
        <v>84</v>
      </c>
    </row>
    <row r="123" spans="1:8" ht="11.25" customHeight="1" x14ac:dyDescent="0.2">
      <c r="A123" s="5" t="s">
        <v>150</v>
      </c>
      <c r="B123" s="5">
        <v>1</v>
      </c>
      <c r="C123" s="5" t="s">
        <v>54</v>
      </c>
      <c r="D123" s="5" t="s">
        <v>40</v>
      </c>
      <c r="E123" s="5">
        <v>0</v>
      </c>
      <c r="F123" s="5">
        <v>0</v>
      </c>
      <c r="G123" s="5">
        <v>3.76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21</v>
      </c>
      <c r="D127" s="5" t="s">
        <v>74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4.1500000000000004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1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32">
        <f>54.85+5</f>
        <v>59.85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33">
        <f>38.4+5</f>
        <v>43.4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32">
        <f>47.02+5</f>
        <v>52.02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32">
        <f>39.97+5</f>
        <v>44.97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23.51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7.05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8.6199999999999992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23.51</v>
      </c>
      <c r="H153" s="5"/>
    </row>
    <row r="154" spans="1:8" ht="11.25" customHeight="1" x14ac:dyDescent="0.2">
      <c r="A154" s="5" t="s">
        <v>181</v>
      </c>
      <c r="B154" s="5">
        <v>1</v>
      </c>
      <c r="C154" s="5" t="s">
        <v>54</v>
      </c>
      <c r="D154" s="5" t="s">
        <v>18</v>
      </c>
      <c r="E154" s="5">
        <v>0</v>
      </c>
      <c r="F154" s="5">
        <v>0</v>
      </c>
      <c r="G154" s="5">
        <v>3.92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510.40999999999997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365</v>
      </c>
      <c r="C157" s="5" t="s">
        <v>10</v>
      </c>
      <c r="D157" s="5" t="s">
        <v>18</v>
      </c>
      <c r="E157" s="5">
        <v>4</v>
      </c>
      <c r="F157" s="5">
        <f>ROUND(G157/E157/B157*1000,2)</f>
        <v>187.37</v>
      </c>
      <c r="G157" s="17">
        <v>273.56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273.56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2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12</v>
      </c>
      <c r="C161" s="5" t="s">
        <v>256</v>
      </c>
      <c r="D161" s="5" t="s">
        <v>74</v>
      </c>
      <c r="E161" s="5">
        <v>2</v>
      </c>
      <c r="F161" s="5">
        <f>ROUND(G161/E161/B161*1000,2)</f>
        <v>10216.25</v>
      </c>
      <c r="G161" s="17">
        <v>245.19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20">
        <f>SUM(G160:G162)</f>
        <v>245.19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1</v>
      </c>
      <c r="C165" s="5" t="s">
        <v>21</v>
      </c>
      <c r="D165" s="5" t="s">
        <v>74</v>
      </c>
      <c r="E165" s="5">
        <v>0</v>
      </c>
      <c r="F165" s="5">
        <v>0</v>
      </c>
      <c r="G165" s="5">
        <v>6.07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21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6.07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30.69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3.76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34.450000000000003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32">
        <f>189.37+5.91</f>
        <v>195.28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195.28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133.43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133.43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11.29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5.46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16.75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2756.68</v>
      </c>
      <c r="H207" s="5"/>
    </row>
    <row r="209" spans="1:8" ht="11.25" x14ac:dyDescent="0.2">
      <c r="E209" s="4" t="s">
        <v>242</v>
      </c>
      <c r="F209" s="4">
        <v>26.53</v>
      </c>
      <c r="G209" s="13">
        <f>G207*1000/F210/12</f>
        <v>26.530007314162528</v>
      </c>
      <c r="H209" s="14">
        <f>F209/G209</f>
        <v>0.99999972430604933</v>
      </c>
    </row>
    <row r="210" spans="1:8" ht="11.25" x14ac:dyDescent="0.2">
      <c r="E210" s="4" t="s">
        <v>243</v>
      </c>
      <c r="F210" s="4">
        <v>8659</v>
      </c>
      <c r="G210" s="31">
        <f>F210*F209*12/1000</f>
        <v>2756.6792400000004</v>
      </c>
    </row>
    <row r="211" spans="1:8" ht="11.25" x14ac:dyDescent="0.2">
      <c r="G211" s="13"/>
    </row>
    <row r="212" spans="1:8" ht="11.25" x14ac:dyDescent="0.2">
      <c r="F212" s="4" t="s">
        <v>244</v>
      </c>
      <c r="G212" s="13">
        <f>G210-G207</f>
        <v>-7.5999999944542651E-4</v>
      </c>
      <c r="H212" s="15">
        <f>G214-G207</f>
        <v>-275.6686839999993</v>
      </c>
    </row>
    <row r="213" spans="1:8" ht="11.25" x14ac:dyDescent="0.2">
      <c r="G213" s="13"/>
    </row>
    <row r="214" spans="1:8" ht="11.25" x14ac:dyDescent="0.2">
      <c r="G214" s="13">
        <f>G210*0.9</f>
        <v>2481.0113160000005</v>
      </c>
    </row>
    <row r="215" spans="1:8" ht="11.25" x14ac:dyDescent="0.2">
      <c r="F215" s="4" t="s">
        <v>245</v>
      </c>
      <c r="G215" s="31">
        <f>G210*0.1</f>
        <v>275.66792400000003</v>
      </c>
    </row>
    <row r="216" spans="1:8" ht="11.25" x14ac:dyDescent="0.2">
      <c r="G216" s="13">
        <f>SUM(G214:G215)</f>
        <v>2756.6792400000004</v>
      </c>
    </row>
    <row r="217" spans="1:8" ht="11.25" x14ac:dyDescent="0.2"/>
    <row r="220" spans="1:8" ht="12.75" x14ac:dyDescent="0.2">
      <c r="A220" s="24" t="s">
        <v>249</v>
      </c>
      <c r="B220" s="24"/>
      <c r="C220" s="24"/>
      <c r="D220" s="24"/>
      <c r="E220" s="24"/>
      <c r="F220" s="24"/>
      <c r="G220" s="24" t="s">
        <v>250</v>
      </c>
      <c r="H220" s="24"/>
    </row>
    <row r="221" spans="1:8" ht="11.25" x14ac:dyDescent="0.2"/>
    <row r="222" spans="1:8" ht="11.25" x14ac:dyDescent="0.2"/>
    <row r="223" spans="1:8" ht="11.25" x14ac:dyDescent="0.2"/>
    <row r="224" spans="1:8" ht="12.75" x14ac:dyDescent="0.2">
      <c r="A224" s="24" t="s">
        <v>251</v>
      </c>
      <c r="B224" s="24"/>
      <c r="C224" s="24"/>
      <c r="D224" s="24"/>
      <c r="E224" s="24"/>
      <c r="F224" s="24"/>
      <c r="G224" s="24" t="s">
        <v>252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4" t="s">
        <v>253</v>
      </c>
    </row>
    <row r="233" spans="1:1" ht="11.25" x14ac:dyDescent="0.2">
      <c r="A233" s="4" t="s">
        <v>254</v>
      </c>
    </row>
    <row r="234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2016-11-08T12:22:45Z</dcterms:modified>
</cp:coreProperties>
</file>